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usuario\Desktop\CEFET-MG\DEMANDAS\EM ANDAMENTO\NOVO RESTAURANTE\PLANILHA ORÇAMENTÁRIA\PLANILHA ORÇ_LEOPOLDINA\PUBLICAR\"/>
    </mc:Choice>
  </mc:AlternateContent>
  <xr:revisionPtr revIDLastSave="0" documentId="13_ncr:1_{57027645-496E-4359-9971-2A4C0A4AA8FE}" xr6:coauthVersionLast="47" xr6:coauthVersionMax="47" xr10:uidLastSave="{00000000-0000-0000-0000-000000000000}"/>
  <bookViews>
    <workbookView xWindow="20370" yWindow="-2385" windowWidth="25440" windowHeight="15270" tabRatio="725" xr2:uid="{00000000-000D-0000-FFFF-FFFF00000000}"/>
  </bookViews>
  <sheets>
    <sheet name="RESUMO" sheetId="38" r:id="rId1"/>
    <sheet name="LDI" sheetId="37" r:id="rId2"/>
    <sheet name="PLAN.A" sheetId="42" r:id="rId3"/>
    <sheet name="CRONOGRAMA" sheetId="84" r:id="rId4"/>
    <sheet name="CURVA ABC" sheetId="92" r:id="rId5"/>
    <sheet name="CPU's" sheetId="30" r:id="rId6"/>
  </sheets>
  <definedNames>
    <definedName name="_xlnm._FilterDatabase" localSheetId="5" hidden="1">'CPU''s'!$A$12:$A$1694</definedName>
    <definedName name="_xlnm._FilterDatabase" localSheetId="4" hidden="1">'CURVA ABC'!#REF!</definedName>
    <definedName name="_xlnm._FilterDatabase" localSheetId="2" hidden="1">PLAN.A!$A$9:$A$429</definedName>
    <definedName name="_xlnm.Print_Area" localSheetId="5">'CPU''s'!$A$1:$I$1696</definedName>
    <definedName name="_xlnm.Print_Area" localSheetId="3">CRONOGRAMA!$A$1:$T$80</definedName>
    <definedName name="_xlnm.Print_Area" localSheetId="4">'CURVA ABC'!$A$1:$H$368</definedName>
    <definedName name="_xlnm.Print_Area" localSheetId="1">LDI!$A$1:$H$61</definedName>
    <definedName name="_xlnm.Print_Area" localSheetId="2">PLAN.A!$A$1:$K$430</definedName>
    <definedName name="_xlnm.Print_Area" localSheetId="0">RESUMO!$A$1:$E$16</definedName>
    <definedName name="SINAPI___Out_2022">#REF!</definedName>
    <definedName name="_xlnm.Print_Titles" localSheetId="5">'CPU''s'!$1:$9</definedName>
    <definedName name="_xlnm.Print_Titles" localSheetId="3">CRONOGRAMA!$1:$14</definedName>
    <definedName name="_xlnm.Print_Titles" localSheetId="4">'CURVA ABC'!$1:$9</definedName>
    <definedName name="_xlnm.Print_Titles" localSheetId="1">LDI!$1:$8</definedName>
    <definedName name="_xlnm.Print_Titles" localSheetId="2">PLAN.A!$1:$9</definedName>
    <definedName name="_xlnm.Print_Titles" localSheetId="0">RESUMO!$1:$8</definedName>
  </definedNames>
  <calcPr calcId="181029"/>
</workbook>
</file>

<file path=xl/calcChain.xml><?xml version="1.0" encoding="utf-8"?>
<calcChain xmlns="http://schemas.openxmlformats.org/spreadsheetml/2006/main">
  <c r="F11" i="92" l="1"/>
  <c r="G11" i="92"/>
  <c r="F12" i="92"/>
  <c r="G12" i="92"/>
  <c r="F13" i="92"/>
  <c r="G13" i="92"/>
  <c r="F14" i="92"/>
  <c r="G14" i="92"/>
  <c r="F15" i="92"/>
  <c r="G15" i="92"/>
  <c r="F16" i="92"/>
  <c r="G16" i="92"/>
  <c r="F17" i="92"/>
  <c r="G17" i="92"/>
  <c r="F18" i="92"/>
  <c r="G18" i="92"/>
  <c r="F19" i="92"/>
  <c r="G19" i="92"/>
  <c r="F20" i="92"/>
  <c r="G20" i="92"/>
  <c r="F21" i="92"/>
  <c r="G21" i="92"/>
  <c r="F22" i="92"/>
  <c r="G22" i="92"/>
  <c r="F23" i="92"/>
  <c r="G23" i="92"/>
  <c r="F24" i="92"/>
  <c r="G24" i="92"/>
  <c r="F25" i="92"/>
  <c r="G25" i="92"/>
  <c r="F26" i="92"/>
  <c r="G26" i="92"/>
  <c r="F27" i="92"/>
  <c r="G27" i="92"/>
  <c r="F28" i="92"/>
  <c r="G28" i="92"/>
  <c r="F29" i="92"/>
  <c r="G29" i="92"/>
  <c r="F30" i="92"/>
  <c r="G30" i="92"/>
  <c r="F31" i="92"/>
  <c r="G31" i="92"/>
  <c r="F32" i="92"/>
  <c r="G32" i="92"/>
  <c r="F33" i="92"/>
  <c r="G33" i="92"/>
  <c r="F34" i="92"/>
  <c r="G34" i="92"/>
  <c r="F35" i="92"/>
  <c r="G35" i="92"/>
  <c r="F36" i="92"/>
  <c r="G36" i="92"/>
  <c r="F37" i="92"/>
  <c r="G37" i="92"/>
  <c r="F38" i="92"/>
  <c r="G38" i="92"/>
  <c r="F39" i="92"/>
  <c r="G39" i="92"/>
  <c r="F40" i="92"/>
  <c r="G40" i="92"/>
  <c r="F41" i="92"/>
  <c r="G41" i="92"/>
  <c r="F42" i="92"/>
  <c r="G42" i="92"/>
  <c r="F43" i="92"/>
  <c r="G43" i="92"/>
  <c r="F44" i="92"/>
  <c r="G44" i="92"/>
  <c r="F45" i="92"/>
  <c r="G45" i="92"/>
  <c r="F46" i="92"/>
  <c r="G46" i="92"/>
  <c r="F47" i="92"/>
  <c r="G47" i="92"/>
  <c r="F48" i="92"/>
  <c r="G48" i="92"/>
  <c r="F49" i="92"/>
  <c r="G49" i="92"/>
  <c r="F50" i="92"/>
  <c r="G50" i="92"/>
  <c r="F51" i="92"/>
  <c r="G51" i="92"/>
  <c r="F52" i="92"/>
  <c r="G52" i="92"/>
  <c r="F53" i="92"/>
  <c r="G53" i="92"/>
  <c r="F54" i="92"/>
  <c r="G54" i="92"/>
  <c r="F55" i="92"/>
  <c r="G55" i="92"/>
  <c r="F56" i="92"/>
  <c r="G56" i="92"/>
  <c r="F57" i="92"/>
  <c r="G57" i="92"/>
  <c r="F58" i="92"/>
  <c r="G58" i="92"/>
  <c r="F59" i="92"/>
  <c r="G59" i="92"/>
  <c r="F60" i="92"/>
  <c r="G60" i="92"/>
  <c r="F61" i="92"/>
  <c r="G61" i="92"/>
  <c r="F62" i="92"/>
  <c r="G62" i="92"/>
  <c r="F63" i="92"/>
  <c r="G63" i="92"/>
  <c r="F64" i="92"/>
  <c r="G64" i="92"/>
  <c r="F65" i="92"/>
  <c r="G65" i="92"/>
  <c r="F66" i="92"/>
  <c r="G66" i="92"/>
  <c r="F67" i="92"/>
  <c r="G67" i="92"/>
  <c r="F68" i="92"/>
  <c r="G68" i="92"/>
  <c r="F69" i="92"/>
  <c r="G69" i="92"/>
  <c r="F70" i="92"/>
  <c r="G70" i="92"/>
  <c r="F71" i="92"/>
  <c r="G71" i="92"/>
  <c r="F72" i="92"/>
  <c r="G72" i="92"/>
  <c r="F73" i="92"/>
  <c r="G73" i="92"/>
  <c r="F74" i="92"/>
  <c r="G74" i="92"/>
  <c r="F75" i="92"/>
  <c r="G75" i="92"/>
  <c r="F76" i="92"/>
  <c r="G76" i="92"/>
  <c r="F77" i="92"/>
  <c r="G77" i="92"/>
  <c r="F78" i="92"/>
  <c r="G78" i="92"/>
  <c r="F79" i="92"/>
  <c r="G79" i="92"/>
  <c r="F80" i="92"/>
  <c r="G80" i="92"/>
  <c r="F81" i="92"/>
  <c r="G81" i="92"/>
  <c r="F82" i="92"/>
  <c r="G82" i="92"/>
  <c r="F83" i="92"/>
  <c r="G83" i="92"/>
  <c r="F84" i="92"/>
  <c r="G84" i="92"/>
  <c r="F85" i="92"/>
  <c r="G85" i="92"/>
  <c r="F86" i="92"/>
  <c r="G86" i="92"/>
  <c r="F87" i="92"/>
  <c r="G87" i="92"/>
  <c r="F88" i="92"/>
  <c r="G88" i="92"/>
  <c r="F89" i="92"/>
  <c r="G89" i="92"/>
  <c r="F90" i="92"/>
  <c r="G90" i="92"/>
  <c r="F91" i="92"/>
  <c r="G91" i="92"/>
  <c r="F92" i="92"/>
  <c r="G92" i="92"/>
  <c r="F93" i="92"/>
  <c r="G93" i="92"/>
  <c r="F94" i="92"/>
  <c r="G94" i="92"/>
  <c r="F95" i="92"/>
  <c r="G95" i="92"/>
  <c r="F96" i="92"/>
  <c r="G96" i="92"/>
  <c r="F97" i="92"/>
  <c r="G97" i="92"/>
  <c r="F98" i="92"/>
  <c r="G98" i="92"/>
  <c r="F99" i="92"/>
  <c r="G99" i="92"/>
  <c r="F100" i="92"/>
  <c r="G100" i="92"/>
  <c r="F101" i="92"/>
  <c r="G101" i="92"/>
  <c r="F102" i="92"/>
  <c r="G102" i="92"/>
  <c r="F103" i="92"/>
  <c r="G103" i="92"/>
  <c r="F104" i="92"/>
  <c r="G104" i="92"/>
  <c r="F105" i="92"/>
  <c r="G105" i="92"/>
  <c r="F106" i="92"/>
  <c r="G106" i="92"/>
  <c r="F107" i="92"/>
  <c r="G107" i="92"/>
  <c r="F108" i="92"/>
  <c r="G108" i="92"/>
  <c r="F109" i="92"/>
  <c r="G109" i="92"/>
  <c r="F110" i="92"/>
  <c r="G110" i="92"/>
  <c r="F111" i="92"/>
  <c r="G111" i="92"/>
  <c r="F112" i="92"/>
  <c r="G112" i="92"/>
  <c r="F113" i="92"/>
  <c r="G113" i="92"/>
  <c r="F114" i="92"/>
  <c r="G114" i="92"/>
  <c r="F115" i="92"/>
  <c r="G115" i="92"/>
  <c r="F116" i="92"/>
  <c r="G116" i="92"/>
  <c r="F117" i="92"/>
  <c r="G117" i="92"/>
  <c r="F118" i="92"/>
  <c r="G118" i="92"/>
  <c r="F119" i="92"/>
  <c r="G119" i="92"/>
  <c r="F120" i="92"/>
  <c r="G120" i="92"/>
  <c r="F121" i="92"/>
  <c r="G121" i="92"/>
  <c r="F122" i="92"/>
  <c r="G122" i="92"/>
  <c r="F123" i="92"/>
  <c r="G123" i="92"/>
  <c r="F124" i="92"/>
  <c r="G124" i="92"/>
  <c r="F125" i="92"/>
  <c r="G125" i="92"/>
  <c r="F126" i="92"/>
  <c r="G126" i="92"/>
  <c r="F127" i="92"/>
  <c r="G127" i="92"/>
  <c r="F128" i="92"/>
  <c r="G128" i="92"/>
  <c r="F129" i="92"/>
  <c r="G129" i="92"/>
  <c r="F130" i="92"/>
  <c r="G130" i="92"/>
  <c r="F131" i="92"/>
  <c r="G131" i="92"/>
  <c r="F132" i="92"/>
  <c r="G132" i="92"/>
  <c r="F133" i="92"/>
  <c r="G133" i="92"/>
  <c r="F134" i="92"/>
  <c r="G134" i="92"/>
  <c r="F135" i="92"/>
  <c r="G135" i="92"/>
  <c r="F136" i="92"/>
  <c r="G136" i="92"/>
  <c r="F137" i="92"/>
  <c r="G137" i="92"/>
  <c r="F138" i="92"/>
  <c r="G138" i="92"/>
  <c r="F139" i="92"/>
  <c r="G139" i="92"/>
  <c r="F140" i="92"/>
  <c r="G140" i="92"/>
  <c r="F141" i="92"/>
  <c r="G141" i="92"/>
  <c r="F142" i="92"/>
  <c r="G142" i="92"/>
  <c r="F143" i="92"/>
  <c r="G143" i="92"/>
  <c r="F144" i="92"/>
  <c r="G144" i="92"/>
  <c r="F145" i="92"/>
  <c r="G145" i="92"/>
  <c r="F146" i="92"/>
  <c r="G146" i="92"/>
  <c r="F147" i="92"/>
  <c r="G147" i="92"/>
  <c r="F148" i="92"/>
  <c r="G148" i="92"/>
  <c r="F149" i="92"/>
  <c r="G149" i="92"/>
  <c r="F150" i="92"/>
  <c r="G150" i="92"/>
  <c r="F151" i="92"/>
  <c r="G151" i="92"/>
  <c r="F152" i="92"/>
  <c r="G152" i="92"/>
  <c r="F153" i="92"/>
  <c r="G153" i="92"/>
  <c r="F154" i="92"/>
  <c r="G154" i="92"/>
  <c r="F155" i="92"/>
  <c r="G155" i="92"/>
  <c r="F156" i="92"/>
  <c r="G156" i="92"/>
  <c r="F157" i="92"/>
  <c r="G157" i="92"/>
  <c r="F158" i="92"/>
  <c r="G158" i="92"/>
  <c r="F159" i="92"/>
  <c r="G159" i="92"/>
  <c r="F160" i="92"/>
  <c r="G160" i="92"/>
  <c r="F161" i="92"/>
  <c r="G161" i="92"/>
  <c r="F162" i="92"/>
  <c r="G162" i="92"/>
  <c r="F163" i="92"/>
  <c r="G163" i="92"/>
  <c r="F164" i="92"/>
  <c r="G164" i="92"/>
  <c r="F165" i="92"/>
  <c r="G165" i="92"/>
  <c r="F166" i="92"/>
  <c r="G166" i="92"/>
  <c r="F167" i="92"/>
  <c r="G167" i="92"/>
  <c r="F168" i="92"/>
  <c r="G168" i="92"/>
  <c r="F169" i="92"/>
  <c r="G169" i="92"/>
  <c r="F170" i="92"/>
  <c r="G170" i="92"/>
  <c r="F171" i="92"/>
  <c r="G171" i="92"/>
  <c r="F172" i="92"/>
  <c r="G172" i="92"/>
  <c r="F173" i="92"/>
  <c r="G173" i="92"/>
  <c r="F174" i="92"/>
  <c r="G174" i="92"/>
  <c r="F175" i="92"/>
  <c r="G175" i="92"/>
  <c r="F176" i="92"/>
  <c r="G176" i="92"/>
  <c r="F177" i="92"/>
  <c r="G177" i="92"/>
  <c r="F178" i="92"/>
  <c r="G178" i="92"/>
  <c r="F179" i="92"/>
  <c r="G179" i="92"/>
  <c r="F180" i="92"/>
  <c r="G180" i="92"/>
  <c r="F181" i="92"/>
  <c r="G181" i="92"/>
  <c r="F182" i="92"/>
  <c r="G182" i="92"/>
  <c r="F183" i="92"/>
  <c r="G183" i="92"/>
  <c r="F184" i="92"/>
  <c r="G184" i="92"/>
  <c r="F185" i="92"/>
  <c r="G185" i="92"/>
  <c r="F186" i="92"/>
  <c r="G186" i="92"/>
  <c r="F187" i="92"/>
  <c r="G187" i="92"/>
  <c r="F188" i="92"/>
  <c r="G188" i="92"/>
  <c r="F189" i="92"/>
  <c r="G189" i="92"/>
  <c r="F190" i="92"/>
  <c r="G190" i="92"/>
  <c r="F191" i="92"/>
  <c r="G191" i="92"/>
  <c r="F192" i="92"/>
  <c r="G192" i="92"/>
  <c r="F193" i="92"/>
  <c r="G193" i="92"/>
  <c r="F194" i="92"/>
  <c r="G194" i="92"/>
  <c r="F195" i="92"/>
  <c r="G195" i="92"/>
  <c r="F196" i="92"/>
  <c r="G196" i="92"/>
  <c r="F197" i="92"/>
  <c r="G197" i="92"/>
  <c r="F198" i="92"/>
  <c r="G198" i="92"/>
  <c r="F199" i="92"/>
  <c r="G199" i="92"/>
  <c r="F200" i="92"/>
  <c r="G200" i="92"/>
  <c r="F201" i="92"/>
  <c r="G201" i="92"/>
  <c r="F202" i="92"/>
  <c r="G202" i="92"/>
  <c r="F203" i="92"/>
  <c r="G203" i="92"/>
  <c r="F204" i="92"/>
  <c r="G204" i="92"/>
  <c r="F205" i="92"/>
  <c r="G205" i="92"/>
  <c r="F206" i="92"/>
  <c r="G206" i="92"/>
  <c r="F207" i="92"/>
  <c r="G207" i="92"/>
  <c r="F208" i="92"/>
  <c r="G208" i="92"/>
  <c r="F209" i="92"/>
  <c r="G209" i="92"/>
  <c r="F210" i="92"/>
  <c r="G210" i="92"/>
  <c r="F211" i="92"/>
  <c r="G211" i="92"/>
  <c r="F212" i="92"/>
  <c r="G212" i="92"/>
  <c r="F213" i="92"/>
  <c r="G213" i="92"/>
  <c r="F214" i="92"/>
  <c r="G214" i="92"/>
  <c r="F215" i="92"/>
  <c r="G215" i="92"/>
  <c r="F216" i="92"/>
  <c r="G216" i="92"/>
  <c r="F217" i="92"/>
  <c r="G217" i="92"/>
  <c r="F218" i="92"/>
  <c r="G218" i="92"/>
  <c r="F219" i="92"/>
  <c r="G219" i="92"/>
  <c r="F220" i="92"/>
  <c r="G220" i="92"/>
  <c r="F221" i="92"/>
  <c r="G221" i="92"/>
  <c r="F222" i="92"/>
  <c r="G222" i="92"/>
  <c r="F223" i="92"/>
  <c r="G223" i="92"/>
  <c r="F224" i="92"/>
  <c r="G224" i="92"/>
  <c r="F225" i="92"/>
  <c r="G225" i="92"/>
  <c r="F226" i="92"/>
  <c r="G226" i="92"/>
  <c r="F227" i="92"/>
  <c r="G227" i="92"/>
  <c r="F228" i="92"/>
  <c r="G228" i="92"/>
  <c r="F229" i="92"/>
  <c r="G229" i="92"/>
  <c r="F230" i="92"/>
  <c r="G230" i="92"/>
  <c r="F231" i="92"/>
  <c r="G231" i="92"/>
  <c r="F232" i="92"/>
  <c r="G232" i="92"/>
  <c r="F233" i="92"/>
  <c r="G233" i="92"/>
  <c r="F234" i="92"/>
  <c r="G234" i="92"/>
  <c r="F235" i="92"/>
  <c r="G235" i="92"/>
  <c r="F236" i="92"/>
  <c r="G236" i="92"/>
  <c r="F237" i="92"/>
  <c r="G237" i="92"/>
  <c r="F238" i="92"/>
  <c r="G238" i="92"/>
  <c r="F239" i="92"/>
  <c r="G239" i="92"/>
  <c r="F240" i="92"/>
  <c r="G240" i="92"/>
  <c r="F241" i="92"/>
  <c r="G241" i="92"/>
  <c r="F242" i="92"/>
  <c r="G242" i="92"/>
  <c r="F243" i="92"/>
  <c r="G243" i="92"/>
  <c r="F244" i="92"/>
  <c r="G244" i="92"/>
  <c r="F245" i="92"/>
  <c r="G245" i="92"/>
  <c r="F246" i="92"/>
  <c r="G246" i="92"/>
  <c r="F247" i="92"/>
  <c r="G247" i="92"/>
  <c r="F248" i="92"/>
  <c r="G248" i="92"/>
  <c r="F249" i="92"/>
  <c r="G249" i="92"/>
  <c r="F250" i="92"/>
  <c r="G250" i="92"/>
  <c r="F251" i="92"/>
  <c r="G251" i="92"/>
  <c r="F252" i="92"/>
  <c r="G252" i="92"/>
  <c r="F253" i="92"/>
  <c r="G253" i="92"/>
  <c r="F254" i="92"/>
  <c r="G254" i="92"/>
  <c r="F255" i="92"/>
  <c r="G255" i="92"/>
  <c r="F256" i="92"/>
  <c r="G256" i="92"/>
  <c r="F257" i="92"/>
  <c r="G257" i="92"/>
  <c r="F258" i="92"/>
  <c r="G258" i="92"/>
  <c r="F259" i="92"/>
  <c r="G259" i="92"/>
  <c r="F260" i="92"/>
  <c r="G260" i="92"/>
  <c r="F261" i="92"/>
  <c r="G261" i="92"/>
  <c r="F262" i="92"/>
  <c r="G262" i="92"/>
  <c r="F263" i="92"/>
  <c r="G263" i="92"/>
  <c r="F264" i="92"/>
  <c r="G264" i="92"/>
  <c r="F265" i="92"/>
  <c r="G265" i="92"/>
  <c r="F266" i="92"/>
  <c r="G266" i="92"/>
  <c r="F267" i="92"/>
  <c r="G267" i="92"/>
  <c r="F268" i="92"/>
  <c r="G268" i="92"/>
  <c r="F269" i="92"/>
  <c r="G269" i="92"/>
  <c r="F270" i="92"/>
  <c r="G270" i="92"/>
  <c r="F271" i="92"/>
  <c r="G271" i="92"/>
  <c r="F272" i="92"/>
  <c r="G272" i="92"/>
  <c r="F273" i="92"/>
  <c r="G273" i="92"/>
  <c r="F274" i="92"/>
  <c r="G274" i="92"/>
  <c r="F275" i="92"/>
  <c r="G275" i="92"/>
  <c r="F276" i="92"/>
  <c r="G276" i="92"/>
  <c r="F277" i="92"/>
  <c r="G277" i="92"/>
  <c r="F278" i="92"/>
  <c r="G278" i="92"/>
  <c r="F279" i="92"/>
  <c r="G279" i="92"/>
  <c r="F280" i="92"/>
  <c r="G280" i="92"/>
  <c r="F281" i="92"/>
  <c r="G281" i="92"/>
  <c r="F282" i="92"/>
  <c r="G282" i="92"/>
  <c r="F283" i="92"/>
  <c r="G283" i="92"/>
  <c r="F284" i="92"/>
  <c r="G284" i="92"/>
  <c r="F285" i="92"/>
  <c r="G285" i="92"/>
  <c r="F286" i="92"/>
  <c r="G286" i="92"/>
  <c r="F287" i="92"/>
  <c r="G287" i="92"/>
  <c r="F288" i="92"/>
  <c r="G288" i="92"/>
  <c r="F289" i="92"/>
  <c r="G289" i="92"/>
  <c r="F290" i="92"/>
  <c r="G290" i="92"/>
  <c r="F291" i="92"/>
  <c r="G291" i="92"/>
  <c r="F292" i="92"/>
  <c r="G292" i="92"/>
  <c r="F293" i="92"/>
  <c r="G293" i="92"/>
  <c r="F294" i="92"/>
  <c r="G294" i="92"/>
  <c r="F295" i="92"/>
  <c r="G295" i="92"/>
  <c r="F296" i="92"/>
  <c r="G296" i="92"/>
  <c r="F297" i="92"/>
  <c r="G297" i="92"/>
  <c r="F298" i="92"/>
  <c r="G298" i="92"/>
  <c r="F299" i="92"/>
  <c r="G299" i="92"/>
  <c r="F300" i="92"/>
  <c r="G300" i="92"/>
  <c r="F301" i="92"/>
  <c r="G301" i="92"/>
  <c r="F302" i="92"/>
  <c r="G302" i="92"/>
  <c r="F303" i="92"/>
  <c r="G303" i="92"/>
  <c r="F304" i="92"/>
  <c r="G304" i="92"/>
  <c r="F305" i="92"/>
  <c r="G305" i="92"/>
  <c r="F306" i="92"/>
  <c r="G306" i="92"/>
  <c r="F307" i="92"/>
  <c r="G307" i="92"/>
  <c r="F308" i="92"/>
  <c r="G308" i="92"/>
  <c r="F309" i="92"/>
  <c r="G309" i="92"/>
  <c r="F310" i="92"/>
  <c r="G310" i="92"/>
  <c r="F311" i="92"/>
  <c r="G311" i="92"/>
  <c r="F312" i="92"/>
  <c r="G312" i="92"/>
  <c r="F313" i="92"/>
  <c r="G313" i="92"/>
  <c r="F314" i="92"/>
  <c r="G314" i="92"/>
  <c r="F315" i="92"/>
  <c r="G315" i="92"/>
  <c r="F316" i="92"/>
  <c r="G316" i="92"/>
  <c r="F317" i="92"/>
  <c r="G317" i="92"/>
  <c r="F318" i="92"/>
  <c r="G318" i="92"/>
  <c r="F319" i="92"/>
  <c r="G319" i="92"/>
  <c r="F320" i="92"/>
  <c r="G320" i="92"/>
  <c r="F321" i="92"/>
  <c r="G321" i="92"/>
  <c r="F322" i="92"/>
  <c r="G322" i="92"/>
  <c r="F323" i="92"/>
  <c r="G323" i="92"/>
  <c r="F324" i="92"/>
  <c r="G324" i="92"/>
  <c r="F325" i="92"/>
  <c r="G325" i="92"/>
  <c r="F326" i="92"/>
  <c r="G326" i="92"/>
  <c r="F327" i="92"/>
  <c r="G327" i="92"/>
  <c r="F328" i="92"/>
  <c r="G328" i="92"/>
  <c r="F329" i="92"/>
  <c r="G329" i="92"/>
  <c r="F330" i="92"/>
  <c r="G330" i="92"/>
  <c r="F331" i="92"/>
  <c r="G331" i="92"/>
  <c r="F332" i="92"/>
  <c r="G332" i="92"/>
  <c r="F333" i="92"/>
  <c r="G333" i="92"/>
  <c r="F334" i="92"/>
  <c r="G334" i="92"/>
  <c r="F335" i="92"/>
  <c r="G335" i="92"/>
  <c r="F336" i="92"/>
  <c r="G336" i="92"/>
  <c r="F337" i="92"/>
  <c r="G337" i="92"/>
  <c r="F338" i="92"/>
  <c r="G338" i="92"/>
  <c r="F339" i="92"/>
  <c r="G339" i="92"/>
  <c r="F340" i="92"/>
  <c r="G340" i="92"/>
  <c r="F341" i="92"/>
  <c r="G341" i="92"/>
  <c r="F342" i="92"/>
  <c r="G342" i="92"/>
  <c r="F343" i="92"/>
  <c r="G343" i="92"/>
  <c r="F344" i="92"/>
  <c r="G344" i="92"/>
  <c r="F345" i="92"/>
  <c r="G345" i="92"/>
  <c r="F346" i="92"/>
  <c r="G346" i="92"/>
  <c r="F347" i="92"/>
  <c r="G347" i="92"/>
  <c r="F348" i="92"/>
  <c r="G348" i="92"/>
  <c r="F349" i="92"/>
  <c r="G349" i="92"/>
  <c r="F350" i="92"/>
  <c r="G350" i="92"/>
  <c r="F351" i="92"/>
  <c r="G351" i="92"/>
  <c r="F352" i="92"/>
  <c r="G352" i="92"/>
  <c r="F353" i="92"/>
  <c r="G353" i="92"/>
  <c r="F354" i="92"/>
  <c r="G354" i="92"/>
  <c r="F355" i="92"/>
  <c r="G355" i="92"/>
  <c r="F356" i="92"/>
  <c r="G356" i="92"/>
  <c r="F357" i="92"/>
  <c r="G357" i="92"/>
  <c r="F358" i="92"/>
  <c r="G358" i="92"/>
  <c r="F359" i="92"/>
  <c r="G359" i="92"/>
  <c r="F360" i="92"/>
  <c r="G360" i="92"/>
  <c r="F361" i="92"/>
  <c r="G361" i="92"/>
  <c r="F362" i="92"/>
  <c r="G362" i="92"/>
  <c r="F363" i="92"/>
  <c r="G363" i="92"/>
  <c r="F364" i="92"/>
  <c r="G364" i="92"/>
  <c r="F365" i="92"/>
  <c r="G365" i="92"/>
  <c r="F366" i="92"/>
  <c r="G366" i="92"/>
  <c r="F367" i="92"/>
  <c r="G367" i="92"/>
  <c r="G10" i="92"/>
  <c r="F10" i="92"/>
  <c r="I1691" i="30"/>
  <c r="I1690" i="30"/>
  <c r="I1689" i="30"/>
  <c r="I1679" i="30"/>
  <c r="I1678" i="30"/>
  <c r="I1668" i="30"/>
  <c r="I1667" i="30"/>
  <c r="I1657" i="30"/>
  <c r="I1656" i="30"/>
  <c r="I1680" i="30" l="1"/>
  <c r="I1683" i="30" s="1"/>
  <c r="I1675" i="30" s="1"/>
  <c r="I1694" i="30"/>
  <c r="I1686" i="30" s="1"/>
  <c r="I1669" i="30"/>
  <c r="I1672" i="30" s="1"/>
  <c r="I1664" i="30" s="1"/>
  <c r="I1635" i="30"/>
  <c r="I1658" i="30"/>
  <c r="I1661" i="30" s="1"/>
  <c r="I1653" i="30" s="1"/>
  <c r="I1647" i="30" l="1"/>
  <c r="I1646" i="30"/>
  <c r="I1645" i="30"/>
  <c r="I1644" i="30"/>
  <c r="I1650" i="30" l="1"/>
  <c r="I1641" i="30" s="1"/>
  <c r="I1634" i="30"/>
  <c r="I1633" i="30"/>
  <c r="I1624" i="30"/>
  <c r="I1623" i="30"/>
  <c r="I1622" i="30"/>
  <c r="I1638" i="30" l="1"/>
  <c r="I1630" i="30" s="1"/>
  <c r="I1627" i="30"/>
  <c r="I1619" i="30" s="1"/>
  <c r="I1603" i="30" l="1"/>
  <c r="I1602" i="30"/>
  <c r="I1601" i="30"/>
  <c r="I1600" i="30"/>
  <c r="I1613" i="30"/>
  <c r="I1612" i="30"/>
  <c r="I1590" i="30"/>
  <c r="I1589" i="30"/>
  <c r="I1588" i="30"/>
  <c r="I1606" i="30" l="1"/>
  <c r="I1597" i="30" s="1"/>
  <c r="I1591" i="30"/>
  <c r="I1594" i="30" s="1"/>
  <c r="I1585" i="30" s="1"/>
  <c r="I1616" i="30"/>
  <c r="I1609" i="30" s="1"/>
  <c r="I1579" i="30" l="1"/>
  <c r="I1578" i="30"/>
  <c r="I1577" i="30"/>
  <c r="I1568" i="30"/>
  <c r="I1567" i="30"/>
  <c r="I1558" i="30"/>
  <c r="I1557" i="30"/>
  <c r="I1547" i="30"/>
  <c r="I1546" i="30"/>
  <c r="I1534" i="30"/>
  <c r="I1533" i="30"/>
  <c r="I1535" i="30"/>
  <c r="I1536" i="30"/>
  <c r="I1537" i="30"/>
  <c r="I1532" i="30"/>
  <c r="I1522" i="30"/>
  <c r="I1521" i="30"/>
  <c r="I1523" i="30" l="1"/>
  <c r="I1526" i="30" s="1"/>
  <c r="I1518" i="30" s="1"/>
  <c r="I1582" i="30"/>
  <c r="I1574" i="30" s="1"/>
  <c r="I1571" i="30"/>
  <c r="I1564" i="30" s="1"/>
  <c r="I1548" i="30"/>
  <c r="I1551" i="30" s="1"/>
  <c r="I1543" i="30" s="1"/>
  <c r="I1561" i="30"/>
  <c r="I1554" i="30" s="1"/>
  <c r="I1540" i="30"/>
  <c r="I1529" i="30" s="1"/>
  <c r="I575" i="30" l="1"/>
  <c r="I1512" i="30" l="1"/>
  <c r="I1511" i="30"/>
  <c r="I1515" i="30" l="1"/>
  <c r="I1508" i="30" s="1"/>
  <c r="E20" i="84" l="1"/>
  <c r="E25" i="84"/>
  <c r="E31" i="84"/>
  <c r="E35" i="84"/>
  <c r="E40" i="84"/>
  <c r="E49" i="84"/>
  <c r="E51" i="84"/>
  <c r="E61" i="84"/>
  <c r="E64" i="84"/>
  <c r="E72" i="84"/>
  <c r="E76" i="84"/>
  <c r="R29" i="84"/>
  <c r="R28" i="84"/>
  <c r="N75" i="84"/>
  <c r="N74" i="84"/>
  <c r="N73" i="84"/>
  <c r="M72" i="84"/>
  <c r="N72" i="84" s="1"/>
  <c r="N71" i="84"/>
  <c r="N70" i="84"/>
  <c r="N69" i="84"/>
  <c r="N68" i="84"/>
  <c r="N67" i="84"/>
  <c r="N66" i="84"/>
  <c r="N65" i="84"/>
  <c r="M64" i="84"/>
  <c r="N64" i="84" s="1"/>
  <c r="N63" i="84"/>
  <c r="N62" i="84"/>
  <c r="M61" i="84"/>
  <c r="N61" i="84" s="1"/>
  <c r="N60" i="84"/>
  <c r="N59" i="84"/>
  <c r="N58" i="84"/>
  <c r="N57" i="84"/>
  <c r="N56" i="84"/>
  <c r="N55" i="84"/>
  <c r="N54" i="84"/>
  <c r="N53" i="84"/>
  <c r="N52" i="84"/>
  <c r="M51" i="84"/>
  <c r="N51" i="84" s="1"/>
  <c r="N50" i="84"/>
  <c r="M49" i="84"/>
  <c r="N49" i="84" s="1"/>
  <c r="N48" i="84"/>
  <c r="N47" i="84"/>
  <c r="N46" i="84"/>
  <c r="N45" i="84"/>
  <c r="N44" i="84"/>
  <c r="N43" i="84"/>
  <c r="N42" i="84"/>
  <c r="N41" i="84"/>
  <c r="M40" i="84"/>
  <c r="N40" i="84" s="1"/>
  <c r="N39" i="84"/>
  <c r="N38" i="84"/>
  <c r="N37" i="84"/>
  <c r="N36" i="84"/>
  <c r="M35" i="84"/>
  <c r="N35" i="84" s="1"/>
  <c r="N34" i="84"/>
  <c r="N33" i="84"/>
  <c r="N30" i="84"/>
  <c r="N27" i="84"/>
  <c r="N23" i="84"/>
  <c r="N22" i="84"/>
  <c r="N21" i="84"/>
  <c r="N18" i="84"/>
  <c r="P75" i="84"/>
  <c r="P74" i="84"/>
  <c r="P73" i="84"/>
  <c r="O72" i="84"/>
  <c r="P72" i="84" s="1"/>
  <c r="P71" i="84"/>
  <c r="P70" i="84"/>
  <c r="P63" i="84"/>
  <c r="P62" i="84"/>
  <c r="O61" i="84"/>
  <c r="P61" i="84" s="1"/>
  <c r="P60" i="84"/>
  <c r="P59" i="84"/>
  <c r="P58" i="84"/>
  <c r="P57" i="84"/>
  <c r="P56" i="84"/>
  <c r="P55" i="84"/>
  <c r="P54" i="84"/>
  <c r="P53" i="84"/>
  <c r="P52" i="84"/>
  <c r="O51" i="84"/>
  <c r="P51" i="84" s="1"/>
  <c r="P50" i="84"/>
  <c r="O49" i="84"/>
  <c r="P49" i="84" s="1"/>
  <c r="P48" i="84"/>
  <c r="P47" i="84"/>
  <c r="P46" i="84"/>
  <c r="P45" i="84"/>
  <c r="P44" i="84"/>
  <c r="P43" i="84"/>
  <c r="P42" i="84"/>
  <c r="P41" i="84"/>
  <c r="O40" i="84"/>
  <c r="P40" i="84" s="1"/>
  <c r="P24" i="84"/>
  <c r="P23" i="84"/>
  <c r="P22" i="84"/>
  <c r="P21" i="84"/>
  <c r="O20" i="84"/>
  <c r="P20" i="84" s="1"/>
  <c r="P18" i="84"/>
  <c r="R75" i="84"/>
  <c r="R74" i="84"/>
  <c r="R69" i="84"/>
  <c r="R68" i="84"/>
  <c r="R67" i="84"/>
  <c r="R66" i="84"/>
  <c r="R65" i="84"/>
  <c r="R63" i="84"/>
  <c r="R62" i="84"/>
  <c r="Q61" i="84"/>
  <c r="R61" i="84" s="1"/>
  <c r="R60" i="84"/>
  <c r="R59" i="84"/>
  <c r="R58" i="84"/>
  <c r="R57" i="84"/>
  <c r="R56" i="84"/>
  <c r="R55" i="84"/>
  <c r="R47" i="84"/>
  <c r="R46" i="84"/>
  <c r="R39" i="84"/>
  <c r="R38" i="84"/>
  <c r="R37" i="84"/>
  <c r="R36" i="84"/>
  <c r="Q35" i="84"/>
  <c r="R35" i="84" s="1"/>
  <c r="R34" i="84"/>
  <c r="R33" i="84"/>
  <c r="R24" i="84"/>
  <c r="R23" i="84"/>
  <c r="R22" i="84"/>
  <c r="R21" i="84"/>
  <c r="Q20" i="84"/>
  <c r="R20" i="84" s="1"/>
  <c r="R18" i="84"/>
  <c r="P26" i="84" l="1"/>
  <c r="I556" i="30"/>
  <c r="I98" i="30"/>
  <c r="I1501" i="30" l="1"/>
  <c r="I1500" i="30"/>
  <c r="I1499" i="30"/>
  <c r="I1489" i="30"/>
  <c r="I1488" i="30"/>
  <c r="I1487" i="30"/>
  <c r="I1477" i="30"/>
  <c r="I1476" i="30"/>
  <c r="I1475" i="30"/>
  <c r="I1465" i="30"/>
  <c r="I1464" i="30"/>
  <c r="I1463" i="30"/>
  <c r="I1453" i="30"/>
  <c r="I1452" i="30"/>
  <c r="I1451" i="30"/>
  <c r="I1441" i="30"/>
  <c r="I1440" i="30"/>
  <c r="I1439" i="30"/>
  <c r="I1429" i="30"/>
  <c r="I1428" i="30"/>
  <c r="I1427" i="30"/>
  <c r="I1417" i="30"/>
  <c r="I1416" i="30"/>
  <c r="I1415" i="30"/>
  <c r="I1405" i="30"/>
  <c r="I1404" i="30"/>
  <c r="I1403" i="30"/>
  <c r="I1478" i="30" l="1"/>
  <c r="I1481" i="30" s="1"/>
  <c r="I1472" i="30" s="1"/>
  <c r="I1466" i="30"/>
  <c r="I1469" i="30" s="1"/>
  <c r="I1460" i="30" s="1"/>
  <c r="I1454" i="30"/>
  <c r="I1457" i="30" s="1"/>
  <c r="I1448" i="30" s="1"/>
  <c r="I1442" i="30"/>
  <c r="I1445" i="30" s="1"/>
  <c r="I1436" i="30" s="1"/>
  <c r="I1430" i="30"/>
  <c r="I1433" i="30" s="1"/>
  <c r="I1424" i="30" s="1"/>
  <c r="I1418" i="30"/>
  <c r="I1421" i="30" s="1"/>
  <c r="I1412" i="30" s="1"/>
  <c r="I1406" i="30"/>
  <c r="I1409" i="30" s="1"/>
  <c r="I1400" i="30" s="1"/>
  <c r="I1502" i="30" l="1"/>
  <c r="I1505" i="30" s="1"/>
  <c r="I1496" i="30" s="1"/>
  <c r="I1490" i="30"/>
  <c r="I1493" i="30" s="1"/>
  <c r="I1484" i="30" s="1"/>
  <c r="I1394" i="30" l="1"/>
  <c r="I1393" i="30"/>
  <c r="I1392" i="30"/>
  <c r="I1391" i="30"/>
  <c r="I96" i="30"/>
  <c r="I1381" i="30"/>
  <c r="I1380" i="30"/>
  <c r="I1379" i="30"/>
  <c r="I92" i="30"/>
  <c r="I1382" i="30" l="1"/>
  <c r="I1385" i="30" s="1"/>
  <c r="I1376" i="30" s="1"/>
  <c r="I1397" i="30"/>
  <c r="I1388" i="30" s="1"/>
  <c r="I97" i="30"/>
  <c r="I1361" i="30"/>
  <c r="I1364" i="30" s="1"/>
  <c r="I1358" i="30" s="1"/>
  <c r="I1370" i="30"/>
  <c r="I1373" i="30" s="1"/>
  <c r="I1367" i="30" s="1"/>
  <c r="I1352" i="30" l="1"/>
  <c r="I1351" i="30"/>
  <c r="I1350" i="30"/>
  <c r="I1349" i="30"/>
  <c r="I1348" i="30"/>
  <c r="I1347" i="30"/>
  <c r="I1338" i="30"/>
  <c r="I1337" i="30"/>
  <c r="I1336" i="30"/>
  <c r="I1334" i="30"/>
  <c r="I1333" i="30"/>
  <c r="I1332" i="30"/>
  <c r="I1331" i="30"/>
  <c r="I1321" i="30"/>
  <c r="I1298" i="30"/>
  <c r="I1299" i="30"/>
  <c r="I1297" i="30"/>
  <c r="I1296" i="30"/>
  <c r="I1295" i="30"/>
  <c r="I1294" i="30"/>
  <c r="I1293" i="30"/>
  <c r="I1292" i="30"/>
  <c r="I1312" i="30"/>
  <c r="I1311" i="30"/>
  <c r="I1310" i="30"/>
  <c r="I1309" i="30"/>
  <c r="I1300" i="30"/>
  <c r="I1291" i="30"/>
  <c r="I1269" i="30"/>
  <c r="I1281" i="30"/>
  <c r="I1280" i="30"/>
  <c r="I1322" i="30" l="1"/>
  <c r="I1325" i="30" s="1"/>
  <c r="I1318" i="30" s="1"/>
  <c r="I1335" i="30"/>
  <c r="I1341" i="30" s="1"/>
  <c r="I1328" i="30" s="1"/>
  <c r="I1315" i="30"/>
  <c r="I1306" i="30" s="1"/>
  <c r="I1355" i="30"/>
  <c r="I1344" i="30" s="1"/>
  <c r="I1271" i="30"/>
  <c r="I1303" i="30"/>
  <c r="I1288" i="30" s="1"/>
  <c r="I1282" i="30"/>
  <c r="I1285" i="30" s="1"/>
  <c r="I1277" i="30" s="1"/>
  <c r="I1268" i="30" l="1"/>
  <c r="I1267" i="30"/>
  <c r="I1266" i="30"/>
  <c r="I1246" i="30"/>
  <c r="I1245" i="30"/>
  <c r="I1244" i="30"/>
  <c r="I1235" i="30"/>
  <c r="I1234" i="30"/>
  <c r="I1233" i="30"/>
  <c r="I1224" i="30"/>
  <c r="I1223" i="30"/>
  <c r="I1222" i="30"/>
  <c r="I1213" i="30"/>
  <c r="I1212" i="30"/>
  <c r="I1211" i="30"/>
  <c r="I1202" i="30"/>
  <c r="I1201" i="30"/>
  <c r="I1200" i="30"/>
  <c r="I1191" i="30"/>
  <c r="I1190" i="30"/>
  <c r="I1189" i="30"/>
  <c r="I1180" i="30"/>
  <c r="I1179" i="30"/>
  <c r="I1178" i="30"/>
  <c r="I1256" i="30"/>
  <c r="I1255" i="30"/>
  <c r="I1270" i="30" l="1"/>
  <c r="I1216" i="30"/>
  <c r="I1208" i="30" s="1"/>
  <c r="I1238" i="30"/>
  <c r="I1230" i="30" s="1"/>
  <c r="I1227" i="30"/>
  <c r="I1219" i="30" s="1"/>
  <c r="I1249" i="30"/>
  <c r="I1241" i="30" s="1"/>
  <c r="I1205" i="30"/>
  <c r="I1197" i="30" s="1"/>
  <c r="I1194" i="30"/>
  <c r="I1186" i="30" s="1"/>
  <c r="I1183" i="30"/>
  <c r="I1175" i="30" s="1"/>
  <c r="I1274" i="30" l="1"/>
  <c r="I1263" i="30" s="1"/>
  <c r="I1169" i="30"/>
  <c r="I1168" i="30"/>
  <c r="I1167" i="30"/>
  <c r="I1157" i="30"/>
  <c r="I1156" i="30"/>
  <c r="I1146" i="30"/>
  <c r="I1145" i="30"/>
  <c r="I1136" i="30"/>
  <c r="I1135" i="30"/>
  <c r="I1126" i="30"/>
  <c r="I1125" i="30"/>
  <c r="I1124" i="30"/>
  <c r="I1115" i="30"/>
  <c r="I1114" i="30"/>
  <c r="I1113" i="30"/>
  <c r="I1112" i="30"/>
  <c r="I1111" i="30"/>
  <c r="I1110" i="30"/>
  <c r="I1100" i="30"/>
  <c r="I1099" i="30"/>
  <c r="I1080" i="30"/>
  <c r="I1079" i="30"/>
  <c r="I1069" i="30"/>
  <c r="I1068" i="30"/>
  <c r="I1058" i="30"/>
  <c r="I1048" i="30"/>
  <c r="I1047" i="30"/>
  <c r="I1038" i="30"/>
  <c r="I1037" i="30"/>
  <c r="I1027" i="30"/>
  <c r="I1016" i="30"/>
  <c r="I1015" i="30"/>
  <c r="I1005" i="30"/>
  <c r="I1004" i="30"/>
  <c r="I994" i="30"/>
  <c r="I993" i="30"/>
  <c r="I982" i="30"/>
  <c r="I981" i="30"/>
  <c r="I970" i="30"/>
  <c r="I969" i="30"/>
  <c r="I959" i="30"/>
  <c r="I958" i="30"/>
  <c r="I947" i="30"/>
  <c r="I946" i="30"/>
  <c r="I936" i="30"/>
  <c r="I935" i="30"/>
  <c r="I1257" i="30" l="1"/>
  <c r="I1260" i="30" s="1"/>
  <c r="I1252" i="30" s="1"/>
  <c r="I1158" i="30"/>
  <c r="I1161" i="30" s="1"/>
  <c r="I1153" i="30" s="1"/>
  <c r="I1172" i="30"/>
  <c r="I1164" i="30" s="1"/>
  <c r="I1147" i="30"/>
  <c r="I1150" i="30" s="1"/>
  <c r="I1142" i="30" s="1"/>
  <c r="I1139" i="30"/>
  <c r="I1132" i="30" s="1"/>
  <c r="I1129" i="30"/>
  <c r="I1121" i="30" s="1"/>
  <c r="I1118" i="30"/>
  <c r="I1107" i="30" s="1"/>
  <c r="I1101" i="30"/>
  <c r="I1104" i="30" s="1"/>
  <c r="I1096" i="30" s="1"/>
  <c r="I1090" i="30"/>
  <c r="I1093" i="30" s="1"/>
  <c r="I1087" i="30" s="1"/>
  <c r="I1081" i="30"/>
  <c r="I1084" i="30" s="1"/>
  <c r="I1076" i="30" s="1"/>
  <c r="I1070" i="30"/>
  <c r="I1073" i="30" s="1"/>
  <c r="I1065" i="30" s="1"/>
  <c r="I1049" i="30"/>
  <c r="I1052" i="30" s="1"/>
  <c r="I1044" i="30" s="1"/>
  <c r="I1059" i="30"/>
  <c r="I1062" i="30" s="1"/>
  <c r="I1055" i="30" s="1"/>
  <c r="I1041" i="30"/>
  <c r="I1034" i="30" s="1"/>
  <c r="I1018" i="30"/>
  <c r="I1028" i="30"/>
  <c r="I1031" i="30" s="1"/>
  <c r="I1024" i="30" s="1"/>
  <c r="I1017" i="30"/>
  <c r="I1006" i="30"/>
  <c r="I1009" i="30" s="1"/>
  <c r="I1001" i="30" s="1"/>
  <c r="I983" i="30"/>
  <c r="I995" i="30"/>
  <c r="I998" i="30" s="1"/>
  <c r="I990" i="30" s="1"/>
  <c r="I971" i="30"/>
  <c r="I949" i="30"/>
  <c r="I960" i="30"/>
  <c r="I963" i="30" s="1"/>
  <c r="I955" i="30" s="1"/>
  <c r="I948" i="30"/>
  <c r="I937" i="30"/>
  <c r="I940" i="30" s="1"/>
  <c r="I932" i="30" s="1"/>
  <c r="I1021" i="30" l="1"/>
  <c r="I1012" i="30" s="1"/>
  <c r="I972" i="30"/>
  <c r="I975" i="30" s="1"/>
  <c r="I966" i="30" s="1"/>
  <c r="I984" i="30"/>
  <c r="I987" i="30" s="1"/>
  <c r="I978" i="30" s="1"/>
  <c r="I952" i="30"/>
  <c r="I943" i="30" s="1"/>
  <c r="I925" i="30" l="1"/>
  <c r="I924" i="30"/>
  <c r="I914" i="30"/>
  <c r="I913" i="30"/>
  <c r="I902" i="30"/>
  <c r="I901" i="30"/>
  <c r="I890" i="30"/>
  <c r="I889" i="30"/>
  <c r="I926" i="30" l="1"/>
  <c r="I929" i="30" s="1"/>
  <c r="I921" i="30" s="1"/>
  <c r="I904" i="30"/>
  <c r="I915" i="30"/>
  <c r="I918" i="30" s="1"/>
  <c r="I910" i="30" s="1"/>
  <c r="I903" i="30"/>
  <c r="I891" i="30"/>
  <c r="I892" i="30"/>
  <c r="I907" i="30" l="1"/>
  <c r="I898" i="30" s="1"/>
  <c r="I895" i="30"/>
  <c r="I886" i="30" s="1"/>
  <c r="I879" i="30" l="1"/>
  <c r="I878" i="30"/>
  <c r="I869" i="30" l="1"/>
  <c r="I868" i="30"/>
  <c r="I867" i="30"/>
  <c r="I866" i="30"/>
  <c r="I856" i="30"/>
  <c r="I855" i="30"/>
  <c r="I854" i="30"/>
  <c r="I853" i="30"/>
  <c r="I844" i="30"/>
  <c r="I843" i="30"/>
  <c r="I842" i="30"/>
  <c r="I841" i="30"/>
  <c r="I840" i="30"/>
  <c r="I839" i="30"/>
  <c r="I838" i="30"/>
  <c r="I837" i="30"/>
  <c r="I836" i="30"/>
  <c r="I835" i="30"/>
  <c r="I880" i="30" l="1"/>
  <c r="I883" i="30" s="1"/>
  <c r="I875" i="30" s="1"/>
  <c r="I872" i="30"/>
  <c r="I863" i="30" s="1"/>
  <c r="I847" i="30"/>
  <c r="I832" i="30" s="1"/>
  <c r="I807" i="30" l="1"/>
  <c r="I806" i="30"/>
  <c r="I805" i="30"/>
  <c r="I804" i="30"/>
  <c r="I826" i="30"/>
  <c r="I825" i="30"/>
  <c r="I824" i="30"/>
  <c r="I823" i="30"/>
  <c r="I822" i="30"/>
  <c r="I821" i="30"/>
  <c r="I820" i="30"/>
  <c r="I819" i="30"/>
  <c r="I818" i="30"/>
  <c r="I817" i="30"/>
  <c r="I801" i="30"/>
  <c r="I800" i="30"/>
  <c r="I808" i="30"/>
  <c r="I803" i="30"/>
  <c r="I802" i="30"/>
  <c r="I799" i="30"/>
  <c r="I798" i="30"/>
  <c r="I857" i="30" l="1"/>
  <c r="I860" i="30" s="1"/>
  <c r="I850" i="30" s="1"/>
  <c r="I811" i="30"/>
  <c r="I795" i="30" s="1"/>
  <c r="I829" i="30"/>
  <c r="I814" i="30" s="1"/>
  <c r="I788" i="30" l="1"/>
  <c r="I787" i="30"/>
  <c r="I786" i="30"/>
  <c r="I725" i="30"/>
  <c r="I724" i="30"/>
  <c r="I723" i="30"/>
  <c r="I713" i="30"/>
  <c r="I711" i="30"/>
  <c r="I710" i="30"/>
  <c r="I701" i="30" l="1"/>
  <c r="I776" i="30"/>
  <c r="I772" i="30"/>
  <c r="I774" i="30"/>
  <c r="I744" i="30"/>
  <c r="I747" i="30" s="1"/>
  <c r="I741" i="30" s="1"/>
  <c r="I697" i="30"/>
  <c r="I771" i="30"/>
  <c r="I735" i="30"/>
  <c r="I738" i="30" s="1"/>
  <c r="I732" i="30" s="1"/>
  <c r="I789" i="30"/>
  <c r="I792" i="30" s="1"/>
  <c r="I783" i="30" s="1"/>
  <c r="I699" i="30"/>
  <c r="I773" i="30"/>
  <c r="I775" i="30"/>
  <c r="I777" i="30"/>
  <c r="I753" i="30"/>
  <c r="I756" i="30" s="1"/>
  <c r="I750" i="30" s="1"/>
  <c r="I762" i="30"/>
  <c r="I765" i="30" s="1"/>
  <c r="I759" i="30" s="1"/>
  <c r="I712" i="30"/>
  <c r="I726" i="30"/>
  <c r="I729" i="30" s="1"/>
  <c r="I720" i="30" s="1"/>
  <c r="I700" i="30"/>
  <c r="I698" i="30"/>
  <c r="I780" i="30" l="1"/>
  <c r="I768" i="30" s="1"/>
  <c r="I704" i="30"/>
  <c r="I694" i="30" s="1"/>
  <c r="I688" i="30"/>
  <c r="I687" i="30"/>
  <c r="I686" i="30"/>
  <c r="I685" i="30"/>
  <c r="I676" i="30"/>
  <c r="I673" i="30"/>
  <c r="I672" i="30"/>
  <c r="I671" i="30"/>
  <c r="I642" i="30"/>
  <c r="I643" i="30"/>
  <c r="I661" i="30"/>
  <c r="I658" i="30"/>
  <c r="I657" i="30"/>
  <c r="I656" i="30"/>
  <c r="I646" i="30"/>
  <c r="I641" i="30"/>
  <c r="I630" i="30"/>
  <c r="I629" i="30"/>
  <c r="I628" i="30"/>
  <c r="I675" i="30" l="1"/>
  <c r="I640" i="30"/>
  <c r="I655" i="30"/>
  <c r="I660" i="30"/>
  <c r="I674" i="30"/>
  <c r="I670" i="30"/>
  <c r="I645" i="30"/>
  <c r="I659" i="30"/>
  <c r="I691" i="30"/>
  <c r="I682" i="30" s="1"/>
  <c r="I714" i="30"/>
  <c r="I717" i="30" s="1"/>
  <c r="I707" i="30" s="1"/>
  <c r="I644" i="30"/>
  <c r="I631" i="30"/>
  <c r="I634" i="30" s="1"/>
  <c r="I625" i="30" s="1"/>
  <c r="I618" i="30"/>
  <c r="I617" i="30"/>
  <c r="I607" i="30"/>
  <c r="I606" i="30"/>
  <c r="I597" i="30"/>
  <c r="I596" i="30"/>
  <c r="I587" i="30"/>
  <c r="I586" i="30"/>
  <c r="I585" i="30"/>
  <c r="I555" i="30"/>
  <c r="I554" i="30"/>
  <c r="I545" i="30"/>
  <c r="I544" i="30"/>
  <c r="I535" i="30"/>
  <c r="I534" i="30"/>
  <c r="I559" i="30" l="1"/>
  <c r="I551" i="30" s="1"/>
  <c r="I619" i="30"/>
  <c r="I622" i="30" s="1"/>
  <c r="I614" i="30" s="1"/>
  <c r="I664" i="30"/>
  <c r="I652" i="30" s="1"/>
  <c r="I679" i="30"/>
  <c r="I667" i="30" s="1"/>
  <c r="I649" i="30"/>
  <c r="I637" i="30" s="1"/>
  <c r="I565" i="30"/>
  <c r="I568" i="30" s="1"/>
  <c r="I562" i="30" s="1"/>
  <c r="I600" i="30"/>
  <c r="I593" i="30" s="1"/>
  <c r="I574" i="30"/>
  <c r="I538" i="30"/>
  <c r="I531" i="30" s="1"/>
  <c r="I590" i="30"/>
  <c r="I582" i="30" s="1"/>
  <c r="I576" i="30"/>
  <c r="I548" i="30"/>
  <c r="I541" i="30" s="1"/>
  <c r="I579" i="30" l="1"/>
  <c r="I571" i="30" s="1"/>
  <c r="I608" i="30" l="1"/>
  <c r="I611" i="30" s="1"/>
  <c r="I603" i="30" s="1"/>
  <c r="I510" i="30"/>
  <c r="I512" i="30"/>
  <c r="I525" i="30" l="1"/>
  <c r="I524" i="30"/>
  <c r="I515" i="30"/>
  <c r="I509" i="30"/>
  <c r="I514" i="30"/>
  <c r="I513" i="30"/>
  <c r="I508" i="30"/>
  <c r="I507" i="30"/>
  <c r="I498" i="30"/>
  <c r="I497" i="30"/>
  <c r="I496" i="30"/>
  <c r="I495" i="30"/>
  <c r="I494" i="30"/>
  <c r="I485" i="30"/>
  <c r="I484" i="30"/>
  <c r="I483" i="30"/>
  <c r="I482" i="30"/>
  <c r="I528" i="30" l="1"/>
  <c r="I521" i="30" s="1"/>
  <c r="I501" i="30"/>
  <c r="I491" i="30" s="1"/>
  <c r="I488" i="30"/>
  <c r="I479" i="30" s="1"/>
  <c r="I460" i="30" l="1"/>
  <c r="I459" i="30"/>
  <c r="I458" i="30"/>
  <c r="I457" i="30"/>
  <c r="I431" i="30"/>
  <c r="I447" i="30"/>
  <c r="I446" i="30"/>
  <c r="I445" i="30"/>
  <c r="I435" i="30"/>
  <c r="I434" i="30"/>
  <c r="I433" i="30"/>
  <c r="I432" i="30"/>
  <c r="I430" i="30"/>
  <c r="I429" i="30"/>
  <c r="I420" i="30"/>
  <c r="I419" i="30"/>
  <c r="I418" i="30"/>
  <c r="I409" i="30"/>
  <c r="I408" i="30"/>
  <c r="I407" i="30"/>
  <c r="I398" i="30"/>
  <c r="I397" i="30"/>
  <c r="I396" i="30"/>
  <c r="I395" i="30"/>
  <c r="I394" i="30"/>
  <c r="I393" i="30"/>
  <c r="I392" i="30"/>
  <c r="I448" i="30" l="1"/>
  <c r="I451" i="30" s="1"/>
  <c r="I442" i="30" s="1"/>
  <c r="I511" i="30"/>
  <c r="I122" i="30"/>
  <c r="I423" i="30"/>
  <c r="I415" i="30" s="1"/>
  <c r="I412" i="30"/>
  <c r="I404" i="30" s="1"/>
  <c r="I401" i="30"/>
  <c r="I389" i="30" s="1"/>
  <c r="I518" i="30" l="1"/>
  <c r="I504" i="30" s="1"/>
  <c r="I471" i="30"/>
  <c r="I470" i="30"/>
  <c r="I461" i="30"/>
  <c r="I464" i="30" s="1"/>
  <c r="I454" i="30" s="1"/>
  <c r="I383" i="30"/>
  <c r="I382" i="30"/>
  <c r="I381" i="30"/>
  <c r="I380" i="30"/>
  <c r="I370" i="30"/>
  <c r="I369" i="30"/>
  <c r="I360" i="30"/>
  <c r="I359" i="30"/>
  <c r="I358" i="30"/>
  <c r="I357" i="30"/>
  <c r="I356" i="30"/>
  <c r="I355" i="30"/>
  <c r="I354" i="30"/>
  <c r="I345" i="30"/>
  <c r="I344" i="30"/>
  <c r="I343" i="30"/>
  <c r="I342" i="30"/>
  <c r="I341" i="30"/>
  <c r="I340" i="30"/>
  <c r="I339" i="30"/>
  <c r="I330" i="30"/>
  <c r="I329" i="30"/>
  <c r="I328" i="30"/>
  <c r="I327" i="30"/>
  <c r="I326" i="30"/>
  <c r="I325" i="30"/>
  <c r="I324" i="30"/>
  <c r="I315" i="30"/>
  <c r="I314" i="30"/>
  <c r="I313" i="30"/>
  <c r="I312" i="30"/>
  <c r="I311" i="30"/>
  <c r="I310" i="30"/>
  <c r="I309" i="30"/>
  <c r="I300" i="30"/>
  <c r="I298" i="30"/>
  <c r="I297" i="30"/>
  <c r="I296" i="30"/>
  <c r="I295" i="30"/>
  <c r="I294" i="30"/>
  <c r="I472" i="30" l="1"/>
  <c r="I371" i="30"/>
  <c r="I374" i="30" s="1"/>
  <c r="I366" i="30" s="1"/>
  <c r="I436" i="30"/>
  <c r="I439" i="30" s="1"/>
  <c r="I426" i="30" s="1"/>
  <c r="I386" i="30"/>
  <c r="I377" i="30" s="1"/>
  <c r="I299" i="30"/>
  <c r="I303" i="30" s="1"/>
  <c r="I291" i="30" s="1"/>
  <c r="I363" i="30"/>
  <c r="I351" i="30" s="1"/>
  <c r="I348" i="30"/>
  <c r="I336" i="30" s="1"/>
  <c r="I333" i="30"/>
  <c r="I321" i="30" s="1"/>
  <c r="I318" i="30"/>
  <c r="I306" i="30" s="1"/>
  <c r="I473" i="30" l="1"/>
  <c r="I476" i="30" s="1"/>
  <c r="I467" i="30" l="1"/>
  <c r="I273" i="30"/>
  <c r="I284" i="30"/>
  <c r="I283" i="30"/>
  <c r="I272" i="30"/>
  <c r="I271" i="30"/>
  <c r="I268" i="30"/>
  <c r="I258" i="30"/>
  <c r="I238" i="30"/>
  <c r="I236" i="30"/>
  <c r="I248" i="30"/>
  <c r="I237" i="30"/>
  <c r="I235" i="30"/>
  <c r="I234" i="30"/>
  <c r="I232" i="30"/>
  <c r="I231" i="30"/>
  <c r="I221" i="30"/>
  <c r="I220" i="30"/>
  <c r="I219" i="30"/>
  <c r="I210" i="30"/>
  <c r="I209" i="30"/>
  <c r="I206" i="30"/>
  <c r="I205" i="30"/>
  <c r="I204" i="30"/>
  <c r="I145" i="30"/>
  <c r="I144" i="30"/>
  <c r="I143" i="30"/>
  <c r="I142" i="30"/>
  <c r="I141" i="30"/>
  <c r="I249" i="30" l="1"/>
  <c r="I252" i="30" s="1"/>
  <c r="I245" i="30" s="1"/>
  <c r="I270" i="30"/>
  <c r="I285" i="30"/>
  <c r="I288" i="30" s="1"/>
  <c r="I280" i="30" s="1"/>
  <c r="I259" i="30"/>
  <c r="I262" i="30" s="1"/>
  <c r="I255" i="30" s="1"/>
  <c r="I269" i="30"/>
  <c r="I274" i="30"/>
  <c r="I193" i="30"/>
  <c r="I155" i="30"/>
  <c r="I158" i="30" s="1"/>
  <c r="I152" i="30" s="1"/>
  <c r="I192" i="30"/>
  <c r="I194" i="30"/>
  <c r="I207" i="30"/>
  <c r="I191" i="30"/>
  <c r="I208" i="30"/>
  <c r="I239" i="30"/>
  <c r="I173" i="30"/>
  <c r="I176" i="30" s="1"/>
  <c r="I170" i="30" s="1"/>
  <c r="I195" i="30"/>
  <c r="I182" i="30"/>
  <c r="I185" i="30" s="1"/>
  <c r="I179" i="30" s="1"/>
  <c r="I164" i="30"/>
  <c r="I167" i="30" s="1"/>
  <c r="I161" i="30" s="1"/>
  <c r="I146" i="30"/>
  <c r="I149" i="30" s="1"/>
  <c r="I138" i="30" s="1"/>
  <c r="I277" i="30" l="1"/>
  <c r="I265" i="30" s="1"/>
  <c r="I233" i="30"/>
  <c r="I213" i="30"/>
  <c r="I201" i="30" s="1"/>
  <c r="I198" i="30"/>
  <c r="I188" i="30" s="1"/>
  <c r="I222" i="30"/>
  <c r="I225" i="30" s="1"/>
  <c r="I216" i="30" s="1"/>
  <c r="I132" i="30"/>
  <c r="I135" i="30" s="1"/>
  <c r="I242" i="30" l="1"/>
  <c r="I228" i="30" s="1"/>
  <c r="I129" i="30"/>
  <c r="I123" i="30" l="1"/>
  <c r="I120" i="30"/>
  <c r="I119" i="30"/>
  <c r="I118" i="30"/>
  <c r="I117" i="30"/>
  <c r="I94" i="30" l="1"/>
  <c r="I108" i="30"/>
  <c r="I107" i="30"/>
  <c r="I111" i="30" l="1"/>
  <c r="I104" i="30" s="1"/>
  <c r="I95" i="30" l="1"/>
  <c r="I93" i="30"/>
  <c r="I91" i="30"/>
  <c r="I82" i="30"/>
  <c r="I81" i="30"/>
  <c r="I80" i="30"/>
  <c r="I79" i="30"/>
  <c r="I78" i="30"/>
  <c r="I77" i="30"/>
  <c r="I76" i="30"/>
  <c r="I59" i="30"/>
  <c r="I58" i="30"/>
  <c r="I57" i="30"/>
  <c r="I56" i="30"/>
  <c r="I55" i="30"/>
  <c r="I38" i="30"/>
  <c r="I37" i="30"/>
  <c r="I28" i="30"/>
  <c r="I27" i="30"/>
  <c r="I26" i="30"/>
  <c r="I17" i="30"/>
  <c r="I14" i="30"/>
  <c r="I13" i="30"/>
  <c r="I71" i="30" l="1"/>
  <c r="I101" i="30"/>
  <c r="I88" i="30" s="1"/>
  <c r="I75" i="30"/>
  <c r="I68" i="30"/>
  <c r="I54" i="30"/>
  <c r="I74" i="30"/>
  <c r="I15" i="30"/>
  <c r="I69" i="30"/>
  <c r="I48" i="30"/>
  <c r="I73" i="30"/>
  <c r="I72" i="30"/>
  <c r="I51" i="30"/>
  <c r="I52" i="30"/>
  <c r="I70" i="30"/>
  <c r="I49" i="30"/>
  <c r="I50" i="30"/>
  <c r="I53" i="30"/>
  <c r="I47" i="30"/>
  <c r="I16" i="30"/>
  <c r="I41" i="30"/>
  <c r="I34" i="30" s="1"/>
  <c r="I31" i="30"/>
  <c r="I23" i="30" s="1"/>
  <c r="I20" i="30" l="1"/>
  <c r="I10" i="30" s="1"/>
  <c r="I85" i="30"/>
  <c r="I65" i="30" s="1"/>
  <c r="I62" i="30"/>
  <c r="I44" i="30" s="1"/>
  <c r="A11" i="38" l="1"/>
  <c r="B17" i="84"/>
  <c r="B77" i="84"/>
  <c r="B75" i="84"/>
  <c r="B74" i="84"/>
  <c r="B73" i="84"/>
  <c r="B71" i="84"/>
  <c r="B70" i="84"/>
  <c r="B69" i="84"/>
  <c r="B68" i="84"/>
  <c r="B67" i="84"/>
  <c r="B66" i="84"/>
  <c r="B65" i="84"/>
  <c r="B63" i="84"/>
  <c r="B62" i="84"/>
  <c r="B60" i="84"/>
  <c r="B59" i="84"/>
  <c r="B58" i="84"/>
  <c r="B57" i="84"/>
  <c r="B56" i="84"/>
  <c r="B55" i="84"/>
  <c r="B54" i="84"/>
  <c r="B53" i="84"/>
  <c r="B52" i="84"/>
  <c r="B50" i="84"/>
  <c r="B48" i="84"/>
  <c r="B47" i="84"/>
  <c r="B46" i="84"/>
  <c r="B45" i="84"/>
  <c r="B44" i="84"/>
  <c r="B43" i="84"/>
  <c r="B42" i="84"/>
  <c r="B41" i="84"/>
  <c r="B39" i="84"/>
  <c r="B38" i="84"/>
  <c r="B37" i="84"/>
  <c r="B36" i="84"/>
  <c r="B34" i="84"/>
  <c r="B33" i="84"/>
  <c r="B32" i="84"/>
  <c r="B30" i="84"/>
  <c r="B29" i="84"/>
  <c r="B28" i="84"/>
  <c r="B27" i="84"/>
  <c r="B26" i="84"/>
  <c r="B24" i="84"/>
  <c r="B23" i="84"/>
  <c r="B22" i="84"/>
  <c r="B21" i="84"/>
  <c r="B18" i="84"/>
  <c r="B19" i="84"/>
  <c r="B76" i="84"/>
  <c r="B72" i="84"/>
  <c r="B64" i="84"/>
  <c r="B61" i="84"/>
  <c r="B51" i="84"/>
  <c r="B49" i="84"/>
  <c r="B40" i="84"/>
  <c r="B35" i="84"/>
  <c r="B31" i="84"/>
  <c r="B25" i="84"/>
  <c r="B20" i="84"/>
  <c r="B16" i="84"/>
  <c r="T39" i="84"/>
  <c r="L39" i="84"/>
  <c r="J39" i="84"/>
  <c r="H39" i="84"/>
  <c r="F39" i="84"/>
  <c r="T38" i="84"/>
  <c r="L38" i="84"/>
  <c r="J38" i="84"/>
  <c r="H38" i="84"/>
  <c r="F38" i="84"/>
  <c r="T37" i="84"/>
  <c r="L37" i="84"/>
  <c r="J37" i="84"/>
  <c r="H37" i="84"/>
  <c r="F37" i="84"/>
  <c r="T36" i="84"/>
  <c r="L36" i="84"/>
  <c r="J36" i="84"/>
  <c r="H36" i="84"/>
  <c r="F36" i="84"/>
  <c r="S35" i="84"/>
  <c r="T35" i="84" s="1"/>
  <c r="K35" i="84"/>
  <c r="L35" i="84" s="1"/>
  <c r="I35" i="84"/>
  <c r="J35" i="84" s="1"/>
  <c r="G35" i="84"/>
  <c r="H35" i="84" s="1"/>
  <c r="F35" i="84"/>
  <c r="T34" i="84"/>
  <c r="L34" i="84"/>
  <c r="J34" i="84"/>
  <c r="H34" i="84"/>
  <c r="F34" i="84"/>
  <c r="T33" i="84"/>
  <c r="L33" i="84"/>
  <c r="J33" i="84"/>
  <c r="H33" i="84"/>
  <c r="F33" i="84"/>
  <c r="T32" i="84"/>
  <c r="L32" i="84"/>
  <c r="J32" i="84"/>
  <c r="H32" i="84"/>
  <c r="F32" i="84"/>
  <c r="S31" i="84"/>
  <c r="T31" i="84" s="1"/>
  <c r="K31" i="84"/>
  <c r="L31" i="84" s="1"/>
  <c r="I31" i="84"/>
  <c r="J31" i="84" s="1"/>
  <c r="G31" i="84"/>
  <c r="H31" i="84" s="1"/>
  <c r="F31" i="84"/>
  <c r="T30" i="84"/>
  <c r="L30" i="84"/>
  <c r="J30" i="84"/>
  <c r="H30" i="84"/>
  <c r="F30" i="84"/>
  <c r="T29" i="84"/>
  <c r="L29" i="84"/>
  <c r="J29" i="84"/>
  <c r="H29" i="84"/>
  <c r="F29" i="84"/>
  <c r="T28" i="84"/>
  <c r="L28" i="84"/>
  <c r="J28" i="84"/>
  <c r="H28" i="84"/>
  <c r="F28" i="84"/>
  <c r="T27" i="84"/>
  <c r="L27" i="84"/>
  <c r="J27" i="84"/>
  <c r="H27" i="84"/>
  <c r="F27" i="84"/>
  <c r="T26" i="84"/>
  <c r="L26" i="84"/>
  <c r="J26" i="84"/>
  <c r="H26" i="84"/>
  <c r="F26" i="84"/>
  <c r="S25" i="84"/>
  <c r="T25" i="84" s="1"/>
  <c r="K25" i="84"/>
  <c r="L25" i="84" s="1"/>
  <c r="I25" i="84"/>
  <c r="J25" i="84" s="1"/>
  <c r="G25" i="84"/>
  <c r="H25" i="84" s="1"/>
  <c r="F25" i="84"/>
  <c r="T24" i="84"/>
  <c r="J24" i="84"/>
  <c r="H24" i="84"/>
  <c r="F24" i="84"/>
  <c r="T23" i="84"/>
  <c r="H23" i="84"/>
  <c r="F23" i="84"/>
  <c r="T22" i="84"/>
  <c r="H22" i="84"/>
  <c r="F22" i="84"/>
  <c r="T21" i="84"/>
  <c r="L21" i="84"/>
  <c r="F21" i="84"/>
  <c r="S20" i="84"/>
  <c r="F20" i="84"/>
  <c r="F19" i="84"/>
  <c r="T18" i="84"/>
  <c r="L18" i="84"/>
  <c r="F18" i="84"/>
  <c r="L71" i="84"/>
  <c r="J71" i="84"/>
  <c r="H71" i="84"/>
  <c r="F71" i="84"/>
  <c r="T70" i="84"/>
  <c r="L70" i="84"/>
  <c r="J70" i="84"/>
  <c r="H70" i="84"/>
  <c r="F70" i="84"/>
  <c r="T69" i="84"/>
  <c r="L69" i="84"/>
  <c r="J69" i="84"/>
  <c r="H69" i="84"/>
  <c r="F69" i="84"/>
  <c r="T68" i="84"/>
  <c r="L68" i="84"/>
  <c r="J68" i="84"/>
  <c r="H68" i="84"/>
  <c r="F68" i="84"/>
  <c r="T67" i="84"/>
  <c r="L67" i="84"/>
  <c r="J67" i="84"/>
  <c r="H67" i="84"/>
  <c r="F67" i="84"/>
  <c r="T66" i="84"/>
  <c r="L66" i="84"/>
  <c r="J66" i="84"/>
  <c r="H66" i="84"/>
  <c r="F66" i="84"/>
  <c r="T65" i="84"/>
  <c r="L65" i="84"/>
  <c r="J65" i="84"/>
  <c r="H65" i="84"/>
  <c r="F65" i="84"/>
  <c r="K64" i="84"/>
  <c r="L64" i="84" s="1"/>
  <c r="I64" i="84"/>
  <c r="J64" i="84" s="1"/>
  <c r="G64" i="84"/>
  <c r="H64" i="84" s="1"/>
  <c r="L63" i="84"/>
  <c r="J63" i="84"/>
  <c r="H63" i="84"/>
  <c r="F63" i="84"/>
  <c r="L62" i="84"/>
  <c r="J62" i="84"/>
  <c r="H62" i="84"/>
  <c r="F62" i="84"/>
  <c r="K61" i="84"/>
  <c r="L61" i="84" s="1"/>
  <c r="I61" i="84"/>
  <c r="J61" i="84" s="1"/>
  <c r="G61" i="84"/>
  <c r="F61" i="84"/>
  <c r="L60" i="84"/>
  <c r="J60" i="84"/>
  <c r="H60" i="84"/>
  <c r="F60" i="84"/>
  <c r="L59" i="84"/>
  <c r="J59" i="84"/>
  <c r="H59" i="84"/>
  <c r="F59" i="84"/>
  <c r="L58" i="84"/>
  <c r="J58" i="84"/>
  <c r="H58" i="84"/>
  <c r="F58" i="84"/>
  <c r="L57" i="84"/>
  <c r="J57" i="84"/>
  <c r="H57" i="84"/>
  <c r="F57" i="84"/>
  <c r="L56" i="84"/>
  <c r="J56" i="84"/>
  <c r="H56" i="84"/>
  <c r="F56" i="84"/>
  <c r="L55" i="84"/>
  <c r="J55" i="84"/>
  <c r="H55" i="84"/>
  <c r="F55" i="84"/>
  <c r="L54" i="84"/>
  <c r="J54" i="84"/>
  <c r="H54" i="84"/>
  <c r="F54" i="84"/>
  <c r="T53" i="84"/>
  <c r="L53" i="84"/>
  <c r="J53" i="84"/>
  <c r="H53" i="84"/>
  <c r="F53" i="84"/>
  <c r="T52" i="84"/>
  <c r="L52" i="84"/>
  <c r="J52" i="84"/>
  <c r="H52" i="84"/>
  <c r="F52" i="84"/>
  <c r="K51" i="84"/>
  <c r="L51" i="84" s="1"/>
  <c r="I51" i="84"/>
  <c r="J51" i="84" s="1"/>
  <c r="G51" i="84"/>
  <c r="H51" i="84" s="1"/>
  <c r="F51" i="84"/>
  <c r="T50" i="84"/>
  <c r="L50" i="84"/>
  <c r="J50" i="84"/>
  <c r="H50" i="84"/>
  <c r="F50" i="84"/>
  <c r="S49" i="84"/>
  <c r="T49" i="84" s="1"/>
  <c r="K49" i="84"/>
  <c r="L49" i="84" s="1"/>
  <c r="I49" i="84"/>
  <c r="J49" i="84" s="1"/>
  <c r="G49" i="84"/>
  <c r="H49" i="84" s="1"/>
  <c r="T48" i="84"/>
  <c r="L48" i="84"/>
  <c r="J48" i="84"/>
  <c r="H48" i="84"/>
  <c r="F48" i="84"/>
  <c r="L47" i="84"/>
  <c r="J47" i="84"/>
  <c r="H47" i="84"/>
  <c r="F47" i="84"/>
  <c r="L46" i="84"/>
  <c r="J46" i="84"/>
  <c r="H46" i="84"/>
  <c r="F46" i="84"/>
  <c r="T45" i="84"/>
  <c r="L45" i="84"/>
  <c r="J45" i="84"/>
  <c r="H45" i="84"/>
  <c r="F45" i="84"/>
  <c r="T44" i="84"/>
  <c r="L44" i="84"/>
  <c r="J44" i="84"/>
  <c r="H44" i="84"/>
  <c r="F44" i="84"/>
  <c r="T43" i="84"/>
  <c r="L43" i="84"/>
  <c r="J43" i="84"/>
  <c r="H43" i="84"/>
  <c r="F43" i="84"/>
  <c r="T42" i="84"/>
  <c r="L42" i="84"/>
  <c r="J42" i="84"/>
  <c r="H42" i="84"/>
  <c r="F42" i="84"/>
  <c r="T41" i="84"/>
  <c r="L41" i="84"/>
  <c r="J41" i="84"/>
  <c r="H41" i="84"/>
  <c r="F41" i="84"/>
  <c r="K40" i="84"/>
  <c r="L40" i="84" s="1"/>
  <c r="I40" i="84"/>
  <c r="J40" i="84" s="1"/>
  <c r="G40" i="84"/>
  <c r="H40" i="84" s="1"/>
  <c r="F40" i="84"/>
  <c r="F77" i="84"/>
  <c r="F76" i="84"/>
  <c r="L75" i="84"/>
  <c r="J75" i="84"/>
  <c r="H75" i="84"/>
  <c r="F75" i="84"/>
  <c r="L74" i="84"/>
  <c r="J74" i="84"/>
  <c r="H74" i="84"/>
  <c r="F74" i="84"/>
  <c r="T73" i="84"/>
  <c r="L73" i="84"/>
  <c r="J73" i="84"/>
  <c r="H73" i="84"/>
  <c r="F73" i="84"/>
  <c r="K72" i="84"/>
  <c r="L72" i="84" s="1"/>
  <c r="I72" i="84"/>
  <c r="J72" i="84" s="1"/>
  <c r="G72" i="84"/>
  <c r="H72" i="84" s="1"/>
  <c r="T20" i="84" l="1"/>
  <c r="F49" i="84"/>
  <c r="F64" i="84"/>
  <c r="H61" i="84"/>
  <c r="F72" i="84"/>
  <c r="I121" i="30" l="1"/>
  <c r="I126" i="30" s="1"/>
  <c r="I114" i="30" l="1"/>
  <c r="E36" i="37" l="1"/>
  <c r="E59" i="37" s="1"/>
  <c r="E45" i="37" s="1"/>
  <c r="B15" i="84"/>
  <c r="E42" i="37"/>
  <c r="E24" i="37"/>
  <c r="E18" i="37"/>
  <c r="K8" i="42" l="1"/>
  <c r="J255" i="42" s="1"/>
  <c r="K255" i="42" s="1"/>
  <c r="H109" i="92" s="1"/>
  <c r="J254" i="42" l="1"/>
  <c r="K254" i="42" s="1"/>
  <c r="H131" i="92" s="1"/>
  <c r="J256" i="42"/>
  <c r="K256" i="42" s="1"/>
  <c r="H223" i="92" s="1"/>
  <c r="J150" i="42"/>
  <c r="K150" i="42" s="1"/>
  <c r="H277" i="92" s="1"/>
  <c r="J257" i="42"/>
  <c r="K257" i="42" s="1"/>
  <c r="H168" i="92" s="1"/>
  <c r="J411" i="42"/>
  <c r="K411" i="42" s="1"/>
  <c r="H342" i="92" s="1"/>
  <c r="J407" i="42"/>
  <c r="K407" i="42" s="1"/>
  <c r="H225" i="92" s="1"/>
  <c r="J403" i="42"/>
  <c r="K403" i="42" s="1"/>
  <c r="H286" i="92" s="1"/>
  <c r="J412" i="42"/>
  <c r="K412" i="42" s="1"/>
  <c r="H285" i="92" s="1"/>
  <c r="J408" i="42"/>
  <c r="K408" i="42" s="1"/>
  <c r="H173" i="92" s="1"/>
  <c r="J404" i="42"/>
  <c r="K404" i="42" s="1"/>
  <c r="H297" i="92" s="1"/>
  <c r="J413" i="42"/>
  <c r="K413" i="42" s="1"/>
  <c r="H76" i="92" s="1"/>
  <c r="J409" i="42"/>
  <c r="K409" i="42" s="1"/>
  <c r="H340" i="92" s="1"/>
  <c r="J405" i="42"/>
  <c r="K405" i="42" s="1"/>
  <c r="H202" i="92" s="1"/>
  <c r="J410" i="42"/>
  <c r="K410" i="42" s="1"/>
  <c r="H214" i="92" s="1"/>
  <c r="J406" i="42"/>
  <c r="K406" i="42" s="1"/>
  <c r="H200" i="92" s="1"/>
  <c r="J402" i="42"/>
  <c r="K402" i="42" s="1"/>
  <c r="H207" i="92" s="1"/>
  <c r="J26" i="42"/>
  <c r="K26" i="42" s="1"/>
  <c r="H77" i="92" s="1"/>
  <c r="J23" i="42"/>
  <c r="K23" i="42" s="1"/>
  <c r="H336" i="92" s="1"/>
  <c r="J415" i="42"/>
  <c r="K415" i="42" s="1"/>
  <c r="H177" i="92" s="1"/>
  <c r="J22" i="42"/>
  <c r="K22" i="42" s="1"/>
  <c r="H334" i="92" s="1"/>
  <c r="J21" i="42"/>
  <c r="K21" i="42" s="1"/>
  <c r="H47" i="92" s="1"/>
  <c r="J24" i="42"/>
  <c r="K24" i="42" s="1"/>
  <c r="H208" i="92" s="1"/>
  <c r="J20" i="42"/>
  <c r="K20" i="42" s="1"/>
  <c r="H249" i="92" s="1"/>
  <c r="J46" i="42"/>
  <c r="K46" i="42" s="1"/>
  <c r="H337" i="92" s="1"/>
  <c r="J45" i="42"/>
  <c r="K45" i="42" s="1"/>
  <c r="H271" i="92" s="1"/>
  <c r="J214" i="42"/>
  <c r="K214" i="42" s="1"/>
  <c r="H31" i="92" s="1"/>
  <c r="J158" i="42"/>
  <c r="K158" i="42" s="1"/>
  <c r="H187" i="92" s="1"/>
  <c r="J215" i="42"/>
  <c r="K215" i="42" s="1"/>
  <c r="H12" i="92" s="1"/>
  <c r="J146" i="42"/>
  <c r="K146" i="42" s="1"/>
  <c r="H100" i="92" s="1"/>
  <c r="J155" i="42"/>
  <c r="K155" i="42" s="1"/>
  <c r="H317" i="92" s="1"/>
  <c r="J38" i="42"/>
  <c r="K38" i="42" s="1"/>
  <c r="H176" i="92" s="1"/>
  <c r="J41" i="42"/>
  <c r="K41" i="42" s="1"/>
  <c r="H196" i="92" s="1"/>
  <c r="J44" i="42"/>
  <c r="K44" i="42" s="1"/>
  <c r="H114" i="92" s="1"/>
  <c r="J43" i="42"/>
  <c r="K43" i="42" s="1"/>
  <c r="H15" i="92" s="1"/>
  <c r="J39" i="42"/>
  <c r="K39" i="42" s="1"/>
  <c r="H216" i="92" s="1"/>
  <c r="J37" i="42"/>
  <c r="K37" i="42" s="1"/>
  <c r="H74" i="92" s="1"/>
  <c r="J245" i="42"/>
  <c r="K245" i="42" s="1"/>
  <c r="H321" i="92" s="1"/>
  <c r="J40" i="42"/>
  <c r="K40" i="42" s="1"/>
  <c r="H94" i="92" s="1"/>
  <c r="J259" i="42"/>
  <c r="K259" i="42" s="1"/>
  <c r="H61" i="92" s="1"/>
  <c r="J246" i="42"/>
  <c r="K246" i="42" s="1"/>
  <c r="H272" i="92" s="1"/>
  <c r="J251" i="42"/>
  <c r="K251" i="42" s="1"/>
  <c r="H79" i="92" s="1"/>
  <c r="J249" i="42"/>
  <c r="K249" i="42" s="1"/>
  <c r="H154" i="92" s="1"/>
  <c r="J25" i="42"/>
  <c r="K25" i="42" s="1"/>
  <c r="H156" i="92" s="1"/>
  <c r="J252" i="42"/>
  <c r="K252" i="42" s="1"/>
  <c r="H273" i="92" s="1"/>
  <c r="J365" i="42"/>
  <c r="K365" i="42" s="1"/>
  <c r="H102" i="92" s="1"/>
  <c r="J274" i="42"/>
  <c r="K274" i="42" s="1"/>
  <c r="H290" i="92" s="1"/>
  <c r="J197" i="42"/>
  <c r="K197" i="42" s="1"/>
  <c r="H346" i="92" s="1"/>
  <c r="J198" i="42"/>
  <c r="K198" i="42" s="1"/>
  <c r="H258" i="92" s="1"/>
  <c r="J199" i="42"/>
  <c r="K199" i="42" s="1"/>
  <c r="H347" i="92" s="1"/>
  <c r="J196" i="42"/>
  <c r="K196" i="42" s="1"/>
  <c r="H139" i="92" s="1"/>
  <c r="J200" i="42"/>
  <c r="K200" i="42" s="1"/>
  <c r="H228" i="92" s="1"/>
  <c r="J366" i="42"/>
  <c r="K366" i="42" s="1"/>
  <c r="H229" i="92" s="1"/>
  <c r="J156" i="42"/>
  <c r="K156" i="42" s="1"/>
  <c r="H259" i="92" s="1"/>
  <c r="J153" i="42"/>
  <c r="K153" i="42" s="1"/>
  <c r="H323" i="92" s="1"/>
  <c r="J149" i="42"/>
  <c r="K149" i="42" s="1"/>
  <c r="H268" i="92" s="1"/>
  <c r="J154" i="42"/>
  <c r="K154" i="42" s="1"/>
  <c r="H299" i="92" s="1"/>
  <c r="J152" i="42"/>
  <c r="K152" i="42" s="1"/>
  <c r="H237" i="92" s="1"/>
  <c r="J151" i="42"/>
  <c r="K151" i="42" s="1"/>
  <c r="H141" i="92" s="1"/>
  <c r="J157" i="42"/>
  <c r="K157" i="42" s="1"/>
  <c r="H266" i="92" s="1"/>
  <c r="J360" i="42"/>
  <c r="K360" i="42" s="1"/>
  <c r="H116" i="92" s="1"/>
  <c r="J64" i="42"/>
  <c r="K64" i="42" s="1"/>
  <c r="H73" i="92" s="1"/>
  <c r="J364" i="42"/>
  <c r="K364" i="42" s="1"/>
  <c r="H27" i="92" s="1"/>
  <c r="J363" i="42"/>
  <c r="K363" i="42" s="1"/>
  <c r="H224" i="92" s="1"/>
  <c r="J359" i="42"/>
  <c r="K359" i="42" s="1"/>
  <c r="H110" i="92" s="1"/>
  <c r="J423" i="42"/>
  <c r="K423" i="42" s="1"/>
  <c r="H209" i="92" s="1"/>
  <c r="J422" i="42"/>
  <c r="K422" i="42" s="1"/>
  <c r="H234" i="92" s="1"/>
  <c r="J420" i="42"/>
  <c r="K420" i="42" s="1"/>
  <c r="H50" i="92" s="1"/>
  <c r="J421" i="42"/>
  <c r="K421" i="42" s="1"/>
  <c r="H278" i="92" s="1"/>
  <c r="J371" i="42"/>
  <c r="K371" i="42" s="1"/>
  <c r="H365" i="92" s="1"/>
  <c r="J399" i="42"/>
  <c r="K399" i="42" s="1"/>
  <c r="H264" i="92" s="1"/>
  <c r="J398" i="42"/>
  <c r="K398" i="42" s="1"/>
  <c r="H315" i="92" s="1"/>
  <c r="J389" i="42"/>
  <c r="K389" i="42" s="1"/>
  <c r="H235" i="92" s="1"/>
  <c r="J390" i="42"/>
  <c r="K390" i="42" s="1"/>
  <c r="H366" i="92" s="1"/>
  <c r="J388" i="42"/>
  <c r="K388" i="42" s="1"/>
  <c r="H284" i="92" s="1"/>
  <c r="J385" i="42"/>
  <c r="K385" i="42" s="1"/>
  <c r="H338" i="92" s="1"/>
  <c r="J377" i="42"/>
  <c r="K377" i="42" s="1"/>
  <c r="H309" i="92" s="1"/>
  <c r="J381" i="42"/>
  <c r="K381" i="42" s="1"/>
  <c r="H270" i="92" s="1"/>
  <c r="J395" i="42"/>
  <c r="K395" i="42" s="1"/>
  <c r="H341" i="92" s="1"/>
  <c r="J386" i="42"/>
  <c r="K386" i="42" s="1"/>
  <c r="H212" i="92" s="1"/>
  <c r="J397" i="42"/>
  <c r="K397" i="42" s="1"/>
  <c r="H283" i="92" s="1"/>
  <c r="J372" i="42"/>
  <c r="K372" i="42" s="1"/>
  <c r="H291" i="92" s="1"/>
  <c r="J376" i="42"/>
  <c r="K376" i="42" s="1"/>
  <c r="H195" i="92" s="1"/>
  <c r="J374" i="42"/>
  <c r="K374" i="42" s="1"/>
  <c r="H353" i="92" s="1"/>
  <c r="J396" i="42"/>
  <c r="K396" i="42" s="1"/>
  <c r="H356" i="92" s="1"/>
  <c r="J369" i="42"/>
  <c r="K369" i="42" s="1"/>
  <c r="H218" i="92" s="1"/>
  <c r="J393" i="42"/>
  <c r="K393" i="42" s="1"/>
  <c r="H344" i="92" s="1"/>
  <c r="J383" i="42"/>
  <c r="K383" i="42" s="1"/>
  <c r="H354" i="92" s="1"/>
  <c r="J370" i="42"/>
  <c r="K370" i="42" s="1"/>
  <c r="H359" i="92" s="1"/>
  <c r="J378" i="42"/>
  <c r="K378" i="42" s="1"/>
  <c r="H242" i="92" s="1"/>
  <c r="J373" i="42"/>
  <c r="K373" i="42" s="1"/>
  <c r="H199" i="92" s="1"/>
  <c r="J382" i="42"/>
  <c r="K382" i="42" s="1"/>
  <c r="H260" i="92" s="1"/>
  <c r="J380" i="42"/>
  <c r="K380" i="42" s="1"/>
  <c r="H149" i="92" s="1"/>
  <c r="J392" i="42"/>
  <c r="K392" i="42" s="1"/>
  <c r="H86" i="92" s="1"/>
  <c r="J342" i="42"/>
  <c r="K342" i="42" s="1"/>
  <c r="H231" i="92" s="1"/>
  <c r="J71" i="42"/>
  <c r="K71" i="42" s="1"/>
  <c r="H104" i="92" s="1"/>
  <c r="J106" i="42"/>
  <c r="K106" i="42" s="1"/>
  <c r="H367" i="92" s="1"/>
  <c r="J115" i="42"/>
  <c r="K115" i="42" s="1"/>
  <c r="H325" i="92" s="1"/>
  <c r="J104" i="42"/>
  <c r="K104" i="42" s="1"/>
  <c r="H363" i="92" s="1"/>
  <c r="J109" i="42"/>
  <c r="K109" i="42" s="1"/>
  <c r="H246" i="92" s="1"/>
  <c r="J311" i="42"/>
  <c r="K311" i="42" s="1"/>
  <c r="H111" i="92" s="1"/>
  <c r="J287" i="42"/>
  <c r="K287" i="42" s="1"/>
  <c r="H70" i="92" s="1"/>
  <c r="J299" i="42"/>
  <c r="K299" i="42" s="1"/>
  <c r="H37" i="92" s="1"/>
  <c r="J309" i="42"/>
  <c r="K309" i="42" s="1"/>
  <c r="H82" i="92" s="1"/>
  <c r="J308" i="42"/>
  <c r="K308" i="42" s="1"/>
  <c r="H215" i="92" s="1"/>
  <c r="J310" i="42"/>
  <c r="K310" i="42" s="1"/>
  <c r="H160" i="92" s="1"/>
  <c r="J293" i="42"/>
  <c r="K293" i="42" s="1"/>
  <c r="H197" i="92" s="1"/>
  <c r="J319" i="42"/>
  <c r="K319" i="42" s="1"/>
  <c r="H239" i="92" s="1"/>
  <c r="J320" i="42"/>
  <c r="K320" i="42" s="1"/>
  <c r="H89" i="92" s="1"/>
  <c r="J290" i="42"/>
  <c r="K290" i="42" s="1"/>
  <c r="H279" i="92" s="1"/>
  <c r="J294" i="42"/>
  <c r="K294" i="42" s="1"/>
  <c r="H84" i="92" s="1"/>
  <c r="J88" i="42"/>
  <c r="K88" i="42" s="1"/>
  <c r="H97" i="92" s="1"/>
  <c r="J89" i="42"/>
  <c r="K89" i="42" s="1"/>
  <c r="H29" i="92" s="1"/>
  <c r="J90" i="42"/>
  <c r="K90" i="42" s="1"/>
  <c r="H32" i="92" s="1"/>
  <c r="J76" i="42"/>
  <c r="K76" i="42" s="1"/>
  <c r="H192" i="92" s="1"/>
  <c r="J75" i="42"/>
  <c r="K75" i="42" s="1"/>
  <c r="H122" i="92" s="1"/>
  <c r="J77" i="42"/>
  <c r="K77" i="42" s="1"/>
  <c r="H361" i="92" s="1"/>
  <c r="J74" i="42"/>
  <c r="K74" i="42" s="1"/>
  <c r="H56" i="92" s="1"/>
  <c r="J174" i="42"/>
  <c r="K174" i="42" s="1"/>
  <c r="H339" i="92" s="1"/>
  <c r="J272" i="42"/>
  <c r="K272" i="42" s="1"/>
  <c r="H289" i="92" s="1"/>
  <c r="J328" i="42"/>
  <c r="K328" i="42" s="1"/>
  <c r="H292" i="92" s="1"/>
  <c r="J202" i="42"/>
  <c r="K202" i="42" s="1"/>
  <c r="H252" i="92" s="1"/>
  <c r="J42" i="42"/>
  <c r="K42" i="42" s="1"/>
  <c r="H22" i="92" s="1"/>
  <c r="J280" i="42"/>
  <c r="K280" i="42" s="1"/>
  <c r="H301" i="92" s="1"/>
  <c r="J189" i="42"/>
  <c r="K189" i="42" s="1"/>
  <c r="H267" i="92" s="1"/>
  <c r="J352" i="42"/>
  <c r="K352" i="42" s="1"/>
  <c r="H25" i="92" s="1"/>
  <c r="J322" i="42"/>
  <c r="K322" i="42" s="1"/>
  <c r="H164" i="92" s="1"/>
  <c r="J338" i="42"/>
  <c r="K338" i="42" s="1"/>
  <c r="H159" i="92" s="1"/>
  <c r="J219" i="42"/>
  <c r="K219" i="42" s="1"/>
  <c r="H293" i="92" s="1"/>
  <c r="J347" i="42"/>
  <c r="K347" i="42" s="1"/>
  <c r="H118" i="92" s="1"/>
  <c r="J80" i="42"/>
  <c r="K80" i="42" s="1"/>
  <c r="H182" i="92" s="1"/>
  <c r="J210" i="42"/>
  <c r="K210" i="42" s="1"/>
  <c r="H92" i="92" s="1"/>
  <c r="J15" i="42"/>
  <c r="K15" i="42" s="1"/>
  <c r="H120" i="92" s="1"/>
  <c r="J121" i="42"/>
  <c r="K121" i="42" s="1"/>
  <c r="H324" i="92" s="1"/>
  <c r="J49" i="42"/>
  <c r="K49" i="42" s="1"/>
  <c r="H62" i="92" s="1"/>
  <c r="J129" i="42"/>
  <c r="K129" i="42" s="1"/>
  <c r="H203" i="92" s="1"/>
  <c r="J301" i="42"/>
  <c r="K301" i="42" s="1"/>
  <c r="H191" i="92" s="1"/>
  <c r="J134" i="42"/>
  <c r="K134" i="42" s="1"/>
  <c r="H362" i="92" s="1"/>
  <c r="J228" i="42"/>
  <c r="K228" i="42" s="1"/>
  <c r="H345" i="92" s="1"/>
  <c r="J166" i="42"/>
  <c r="K166" i="42" s="1"/>
  <c r="H248" i="92" s="1"/>
  <c r="J264" i="42"/>
  <c r="K264" i="42" s="1"/>
  <c r="H144" i="92" s="1"/>
  <c r="J296" i="42"/>
  <c r="K296" i="42" s="1"/>
  <c r="H71" i="92" s="1"/>
  <c r="J183" i="42"/>
  <c r="K183" i="42" s="1"/>
  <c r="H26" i="92" s="1"/>
  <c r="J355" i="42"/>
  <c r="K355" i="42" s="1"/>
  <c r="H179" i="92" s="1"/>
  <c r="J113" i="42"/>
  <c r="K113" i="42" s="1"/>
  <c r="H148" i="92" s="1"/>
  <c r="J17" i="42"/>
  <c r="K17" i="42" s="1"/>
  <c r="H190" i="92" s="1"/>
  <c r="J315" i="42"/>
  <c r="K315" i="42" s="1"/>
  <c r="H54" i="92" s="1"/>
  <c r="J417" i="42"/>
  <c r="K417" i="42" s="1"/>
  <c r="H91" i="92" s="1"/>
  <c r="J159" i="42"/>
  <c r="K159" i="42" s="1"/>
  <c r="H174" i="92" s="1"/>
  <c r="J52" i="42"/>
  <c r="K52" i="42" s="1"/>
  <c r="H28" i="92" s="1"/>
  <c r="J32" i="42"/>
  <c r="K32" i="42" s="1"/>
  <c r="H72" i="92" s="1"/>
  <c r="J72" i="42"/>
  <c r="K72" i="42" s="1"/>
  <c r="H121" i="92" s="1"/>
  <c r="J83" i="42"/>
  <c r="K83" i="42" s="1"/>
  <c r="H16" i="92" s="1"/>
  <c r="J119" i="42"/>
  <c r="K119" i="42" s="1"/>
  <c r="H257" i="92" s="1"/>
  <c r="J58" i="42"/>
  <c r="K58" i="42" s="1"/>
  <c r="H59" i="92" s="1"/>
  <c r="J147" i="42"/>
  <c r="K147" i="42" s="1"/>
  <c r="H81" i="92" s="1"/>
  <c r="J208" i="42"/>
  <c r="K208" i="42" s="1"/>
  <c r="H125" i="92" s="1"/>
  <c r="J243" i="42"/>
  <c r="K243" i="42" s="1"/>
  <c r="H48" i="92" s="1"/>
  <c r="J278" i="42"/>
  <c r="K278" i="42" s="1"/>
  <c r="H66" i="92" s="1"/>
  <c r="J53" i="42"/>
  <c r="K53" i="42" s="1"/>
  <c r="H23" i="92" s="1"/>
  <c r="J29" i="42"/>
  <c r="K29" i="42" s="1"/>
  <c r="H188" i="92" s="1"/>
  <c r="J48" i="42"/>
  <c r="K48" i="42" s="1"/>
  <c r="H65" i="92" s="1"/>
  <c r="J84" i="42"/>
  <c r="K84" i="42" s="1"/>
  <c r="H42" i="92" s="1"/>
  <c r="J13" i="42"/>
  <c r="K13" i="42" s="1"/>
  <c r="H69" i="92" s="1"/>
  <c r="J79" i="42"/>
  <c r="K79" i="42" s="1"/>
  <c r="H58" i="92" s="1"/>
  <c r="J162" i="42"/>
  <c r="K162" i="42" s="1"/>
  <c r="H332" i="92" s="1"/>
  <c r="J165" i="42"/>
  <c r="K165" i="42" s="1"/>
  <c r="H348" i="92" s="1"/>
  <c r="J217" i="42"/>
  <c r="K217" i="42" s="1"/>
  <c r="H172" i="92" s="1"/>
  <c r="J362" i="42"/>
  <c r="K362" i="42" s="1"/>
  <c r="H129" i="92" s="1"/>
  <c r="J57" i="42"/>
  <c r="K57" i="42" s="1"/>
  <c r="H113" i="92" s="1"/>
  <c r="J94" i="42"/>
  <c r="K94" i="42" s="1"/>
  <c r="H247" i="92" s="1"/>
  <c r="J169" i="42"/>
  <c r="K169" i="42" s="1"/>
  <c r="H194" i="92" s="1"/>
  <c r="J127" i="42"/>
  <c r="K127" i="42" s="1"/>
  <c r="H146" i="92" s="1"/>
  <c r="J172" i="42"/>
  <c r="K172" i="42" s="1"/>
  <c r="H157" i="92" s="1"/>
  <c r="J226" i="42"/>
  <c r="K226" i="42" s="1"/>
  <c r="H310" i="92" s="1"/>
  <c r="J31" i="42"/>
  <c r="K31" i="42" s="1"/>
  <c r="H68" i="92" s="1"/>
  <c r="J97" i="42"/>
  <c r="K97" i="42" s="1"/>
  <c r="H96" i="92" s="1"/>
  <c r="J28" i="42"/>
  <c r="K28" i="42" s="1"/>
  <c r="H210" i="92" s="1"/>
  <c r="J63" i="42"/>
  <c r="K63" i="42" s="1"/>
  <c r="H11" i="92" s="1"/>
  <c r="J180" i="42"/>
  <c r="K180" i="42" s="1"/>
  <c r="H221" i="92" s="1"/>
  <c r="J253" i="42"/>
  <c r="K253" i="42" s="1"/>
  <c r="H95" i="92" s="1"/>
  <c r="J14" i="42"/>
  <c r="K14" i="42" s="1"/>
  <c r="H117" i="92" s="1"/>
  <c r="J56" i="42"/>
  <c r="K56" i="42" s="1"/>
  <c r="H10" i="92" s="1"/>
  <c r="J67" i="42"/>
  <c r="K67" i="42" s="1"/>
  <c r="H24" i="92" s="1"/>
  <c r="J86" i="42"/>
  <c r="K86" i="42" s="1"/>
  <c r="H85" i="92" s="1"/>
  <c r="J18" i="42"/>
  <c r="K18" i="42" s="1"/>
  <c r="H14" i="92" s="1"/>
  <c r="J124" i="42"/>
  <c r="K124" i="42" s="1"/>
  <c r="H101" i="92" s="1"/>
  <c r="J132" i="42"/>
  <c r="K132" i="42" s="1"/>
  <c r="H165" i="92" s="1"/>
  <c r="J62" i="42"/>
  <c r="K62" i="42" s="1"/>
  <c r="H21" i="92" s="1"/>
  <c r="J100" i="42"/>
  <c r="K100" i="42" s="1"/>
  <c r="H238" i="92" s="1"/>
  <c r="J103" i="42"/>
  <c r="K103" i="42" s="1"/>
  <c r="H103" i="92" s="1"/>
  <c r="J140" i="42"/>
  <c r="K140" i="42" s="1"/>
  <c r="H326" i="92" s="1"/>
  <c r="J238" i="42"/>
  <c r="K238" i="42" s="1"/>
  <c r="H213" i="92" s="1"/>
  <c r="J345" i="42"/>
  <c r="K345" i="42" s="1"/>
  <c r="H152" i="92" s="1"/>
  <c r="J50" i="42"/>
  <c r="K50" i="42" s="1"/>
  <c r="H143" i="92" s="1"/>
  <c r="J59" i="42"/>
  <c r="K59" i="42" s="1"/>
  <c r="H128" i="92" s="1"/>
  <c r="J34" i="42"/>
  <c r="K34" i="42" s="1"/>
  <c r="H64" i="92" s="1"/>
  <c r="J70" i="42"/>
  <c r="K70" i="42" s="1"/>
  <c r="H227" i="92" s="1"/>
  <c r="J111" i="42"/>
  <c r="K111" i="42" s="1"/>
  <c r="H302" i="92" s="1"/>
  <c r="J66" i="42"/>
  <c r="K66" i="42" s="1"/>
  <c r="H13" i="92" s="1"/>
  <c r="J262" i="42"/>
  <c r="K262" i="42" s="1"/>
  <c r="H80" i="92" s="1"/>
  <c r="J350" i="42"/>
  <c r="K350" i="42" s="1"/>
  <c r="H169" i="92" s="1"/>
  <c r="J69" i="42"/>
  <c r="K69" i="42" s="1"/>
  <c r="H349" i="92" s="1"/>
  <c r="J16" i="42"/>
  <c r="K16" i="42" s="1"/>
  <c r="H140" i="92" s="1"/>
  <c r="J54" i="42"/>
  <c r="K54" i="42" s="1"/>
  <c r="H30" i="92" s="1"/>
  <c r="J116" i="42"/>
  <c r="K116" i="42" s="1"/>
  <c r="H318" i="92" s="1"/>
  <c r="J137" i="42"/>
  <c r="K137" i="42" s="1"/>
  <c r="H138" i="92" s="1"/>
  <c r="J192" i="42"/>
  <c r="K192" i="42" s="1"/>
  <c r="H263" i="92" s="1"/>
  <c r="J12" i="42"/>
  <c r="K12" i="42" s="1"/>
  <c r="H87" i="92" s="1"/>
  <c r="J195" i="42"/>
  <c r="K195" i="42" s="1"/>
  <c r="H198" i="92" s="1"/>
  <c r="J270" i="42"/>
  <c r="K270" i="42" s="1"/>
  <c r="H312" i="92" s="1"/>
  <c r="J33" i="42"/>
  <c r="J30" i="42"/>
  <c r="K30" i="42" s="1"/>
  <c r="H41" i="92" s="1"/>
  <c r="J205" i="42"/>
  <c r="K205" i="42" s="1"/>
  <c r="H49" i="92" s="1"/>
  <c r="J235" i="42"/>
  <c r="K235" i="42" s="1"/>
  <c r="H269" i="92" s="1"/>
  <c r="J313" i="42"/>
  <c r="K313" i="42" s="1"/>
  <c r="H108" i="92" s="1"/>
  <c r="J336" i="42"/>
  <c r="K336" i="42" s="1"/>
  <c r="H306" i="92" s="1"/>
  <c r="J160" i="42"/>
  <c r="K160" i="42" s="1"/>
  <c r="H256" i="92" s="1"/>
  <c r="J211" i="42"/>
  <c r="K211" i="42" s="1"/>
  <c r="H126" i="92" s="1"/>
  <c r="J125" i="42"/>
  <c r="K125" i="42" s="1"/>
  <c r="H243" i="92" s="1"/>
  <c r="J187" i="42"/>
  <c r="K187" i="42" s="1"/>
  <c r="H313" i="92" s="1"/>
  <c r="J201" i="42"/>
  <c r="K201" i="42" s="1"/>
  <c r="H241" i="92" s="1"/>
  <c r="J123" i="42"/>
  <c r="K123" i="42" s="1"/>
  <c r="H254" i="92" s="1"/>
  <c r="J185" i="42"/>
  <c r="K185" i="42" s="1"/>
  <c r="H137" i="92" s="1"/>
  <c r="J139" i="42"/>
  <c r="K139" i="42" s="1"/>
  <c r="H308" i="92" s="1"/>
  <c r="J194" i="42"/>
  <c r="K194" i="42" s="1"/>
  <c r="H282" i="92" s="1"/>
  <c r="J267" i="42"/>
  <c r="K267" i="42" s="1"/>
  <c r="H330" i="92" s="1"/>
  <c r="J353" i="42"/>
  <c r="K353" i="42" s="1"/>
  <c r="H166" i="92" s="1"/>
  <c r="J265" i="42"/>
  <c r="K265" i="42" s="1"/>
  <c r="H83" i="92" s="1"/>
  <c r="J268" i="42"/>
  <c r="K268" i="42" s="1"/>
  <c r="H343" i="92" s="1"/>
  <c r="J354" i="42"/>
  <c r="K354" i="42" s="1"/>
  <c r="H106" i="92" s="1"/>
  <c r="J167" i="42"/>
  <c r="K167" i="42" s="1"/>
  <c r="H253" i="92" s="1"/>
  <c r="J221" i="42"/>
  <c r="K221" i="42" s="1"/>
  <c r="H105" i="92" s="1"/>
  <c r="J101" i="42"/>
  <c r="K101" i="42" s="1"/>
  <c r="H311" i="92" s="1"/>
  <c r="J236" i="42"/>
  <c r="K236" i="42" s="1"/>
  <c r="H151" i="92" s="1"/>
  <c r="J148" i="42"/>
  <c r="K148" i="42" s="1"/>
  <c r="H181" i="92" s="1"/>
  <c r="J209" i="42"/>
  <c r="K209" i="42" s="1"/>
  <c r="H119" i="92" s="1"/>
  <c r="J234" i="42"/>
  <c r="K234" i="42" s="1"/>
  <c r="H170" i="92" s="1"/>
  <c r="J207" i="42"/>
  <c r="K207" i="42" s="1"/>
  <c r="H60" i="92" s="1"/>
  <c r="J240" i="42"/>
  <c r="K240" i="42" s="1"/>
  <c r="H145" i="92" s="1"/>
  <c r="J273" i="42"/>
  <c r="K273" i="42" s="1"/>
  <c r="H288" i="92" s="1"/>
  <c r="J356" i="42"/>
  <c r="K356" i="42" s="1"/>
  <c r="H63" i="92" s="1"/>
  <c r="J241" i="42"/>
  <c r="K241" i="42" s="1"/>
  <c r="H55" i="92" s="1"/>
  <c r="J177" i="42"/>
  <c r="K177" i="42" s="1"/>
  <c r="H36" i="92" s="1"/>
  <c r="J300" i="42"/>
  <c r="K300" i="42" s="1"/>
  <c r="H107" i="92" s="1"/>
  <c r="J175" i="42"/>
  <c r="K175" i="42" s="1"/>
  <c r="H322" i="92" s="1"/>
  <c r="J229" i="42"/>
  <c r="K229" i="42" s="1"/>
  <c r="H355" i="92" s="1"/>
  <c r="J108" i="42"/>
  <c r="K108" i="42" s="1"/>
  <c r="H211" i="92" s="1"/>
  <c r="J218" i="42"/>
  <c r="K218" i="42" s="1"/>
  <c r="H158" i="92" s="1"/>
  <c r="J164" i="42"/>
  <c r="K164" i="42" s="1"/>
  <c r="H358" i="92" s="1"/>
  <c r="J216" i="42"/>
  <c r="K216" i="42" s="1"/>
  <c r="H245" i="92" s="1"/>
  <c r="J281" i="42"/>
  <c r="K281" i="42" s="1"/>
  <c r="H294" i="92" s="1"/>
  <c r="J186" i="42"/>
  <c r="K186" i="42" s="1"/>
  <c r="H240" i="92" s="1"/>
  <c r="J122" i="42"/>
  <c r="K122" i="42" s="1"/>
  <c r="H274" i="92" s="1"/>
  <c r="J184" i="42"/>
  <c r="K184" i="42" s="1"/>
  <c r="H327" i="92" s="1"/>
  <c r="J138" i="42"/>
  <c r="K138" i="42" s="1"/>
  <c r="H220" i="92" s="1"/>
  <c r="J193" i="42"/>
  <c r="K193" i="42" s="1"/>
  <c r="H287" i="92" s="1"/>
  <c r="J98" i="42"/>
  <c r="K98" i="42" s="1"/>
  <c r="H161" i="92" s="1"/>
  <c r="J173" i="42"/>
  <c r="K173" i="42" s="1"/>
  <c r="H262" i="92" s="1"/>
  <c r="J227" i="42"/>
  <c r="K227" i="42" s="1"/>
  <c r="H265" i="92" s="1"/>
  <c r="J136" i="42"/>
  <c r="K136" i="42" s="1"/>
  <c r="H222" i="92" s="1"/>
  <c r="J191" i="42"/>
  <c r="K191" i="42" s="1"/>
  <c r="H280" i="92" s="1"/>
  <c r="J96" i="42"/>
  <c r="K96" i="42" s="1"/>
  <c r="H124" i="92" s="1"/>
  <c r="J171" i="42"/>
  <c r="K171" i="42" s="1"/>
  <c r="H112" i="92" s="1"/>
  <c r="J225" i="42"/>
  <c r="K225" i="42" s="1"/>
  <c r="H296" i="92" s="1"/>
  <c r="J213" i="42"/>
  <c r="K213" i="42" s="1"/>
  <c r="H40" i="92" s="1"/>
  <c r="J130" i="42"/>
  <c r="K130" i="42" s="1"/>
  <c r="H175" i="92" s="1"/>
  <c r="J143" i="42"/>
  <c r="K143" i="42" s="1"/>
  <c r="H360" i="92" s="1"/>
  <c r="J206" i="42"/>
  <c r="K206" i="42" s="1"/>
  <c r="H53" i="92" s="1"/>
  <c r="J120" i="42"/>
  <c r="K120" i="42" s="1"/>
  <c r="H357" i="92" s="1"/>
  <c r="J182" i="42"/>
  <c r="K182" i="42" s="1"/>
  <c r="H93" i="92" s="1"/>
  <c r="J142" i="42"/>
  <c r="K142" i="42" s="1"/>
  <c r="H364" i="92" s="1"/>
  <c r="J204" i="42"/>
  <c r="K204" i="42" s="1"/>
  <c r="H167" i="92" s="1"/>
  <c r="J118" i="42"/>
  <c r="K118" i="42" s="1"/>
  <c r="H186" i="92" s="1"/>
  <c r="J179" i="42"/>
  <c r="K179" i="42" s="1"/>
  <c r="H219" i="92" s="1"/>
  <c r="J248" i="42"/>
  <c r="K248" i="42" s="1"/>
  <c r="H46" i="92" s="1"/>
  <c r="J223" i="42"/>
  <c r="K223" i="42" s="1"/>
  <c r="H150" i="92" s="1"/>
  <c r="J305" i="42"/>
  <c r="K305" i="42" s="1"/>
  <c r="H133" i="92" s="1"/>
  <c r="J107" i="42"/>
  <c r="K107" i="42" s="1"/>
  <c r="H134" i="92" s="1"/>
  <c r="J163" i="42"/>
  <c r="K163" i="42" s="1"/>
  <c r="H307" i="92" s="1"/>
  <c r="J128" i="42"/>
  <c r="K128" i="42" s="1"/>
  <c r="H147" i="92" s="1"/>
  <c r="J161" i="42"/>
  <c r="K161" i="42" s="1"/>
  <c r="H331" i="92" s="1"/>
  <c r="J212" i="42"/>
  <c r="K212" i="42" s="1"/>
  <c r="H35" i="92" s="1"/>
  <c r="J126" i="42"/>
  <c r="K126" i="42" s="1"/>
  <c r="H319" i="92" s="1"/>
  <c r="J231" i="42"/>
  <c r="K231" i="42" s="1"/>
  <c r="H171" i="92" s="1"/>
  <c r="J114" i="42"/>
  <c r="K114" i="42" s="1"/>
  <c r="H314" i="92" s="1"/>
  <c r="J135" i="42"/>
  <c r="K135" i="42" s="1"/>
  <c r="H57" i="92" s="1"/>
  <c r="J190" i="42"/>
  <c r="K190" i="42" s="1"/>
  <c r="H300" i="92" s="1"/>
  <c r="J95" i="42"/>
  <c r="K95" i="42" s="1"/>
  <c r="H201" i="92" s="1"/>
  <c r="J170" i="42"/>
  <c r="K170" i="42" s="1"/>
  <c r="H204" i="92" s="1"/>
  <c r="J224" i="42"/>
  <c r="K224" i="42" s="1"/>
  <c r="H333" i="92" s="1"/>
  <c r="J105" i="42"/>
  <c r="K105" i="42" s="1"/>
  <c r="H184" i="92" s="1"/>
  <c r="J93" i="42"/>
  <c r="K93" i="42" s="1"/>
  <c r="H178" i="92" s="1"/>
  <c r="J168" i="42"/>
  <c r="K168" i="42" s="1"/>
  <c r="H275" i="92" s="1"/>
  <c r="J222" i="42"/>
  <c r="K222" i="42" s="1"/>
  <c r="H261" i="92" s="1"/>
  <c r="J102" i="42"/>
  <c r="K102" i="42" s="1"/>
  <c r="H244" i="92" s="1"/>
  <c r="J237" i="42"/>
  <c r="K237" i="42" s="1"/>
  <c r="H98" i="92" s="1"/>
  <c r="J292" i="42"/>
  <c r="K292" i="42" s="1"/>
  <c r="H38" i="92" s="1"/>
  <c r="J333" i="42"/>
  <c r="K333" i="42" s="1"/>
  <c r="H295" i="92" s="1"/>
  <c r="J141" i="42"/>
  <c r="K141" i="42" s="1"/>
  <c r="H352" i="92" s="1"/>
  <c r="J203" i="42"/>
  <c r="K203" i="42" s="1"/>
  <c r="H39" i="92" s="1"/>
  <c r="J178" i="42"/>
  <c r="K178" i="42" s="1"/>
  <c r="H123" i="92" s="1"/>
  <c r="J232" i="42"/>
  <c r="K232" i="42" s="1"/>
  <c r="H320" i="92" s="1"/>
  <c r="J112" i="42"/>
  <c r="K112" i="42" s="1"/>
  <c r="H183" i="92" s="1"/>
  <c r="J133" i="42"/>
  <c r="K133" i="42" s="1"/>
  <c r="H232" i="92" s="1"/>
  <c r="J176" i="42"/>
  <c r="K176" i="42" s="1"/>
  <c r="H78" i="92" s="1"/>
  <c r="J230" i="42"/>
  <c r="K230" i="42" s="1"/>
  <c r="H305" i="92" s="1"/>
  <c r="J110" i="42"/>
  <c r="K110" i="42" s="1"/>
  <c r="H185" i="92" s="1"/>
  <c r="J349" i="42"/>
  <c r="K349" i="42" s="1"/>
  <c r="H153" i="92" s="1"/>
  <c r="J282" i="42"/>
  <c r="K282" i="42" s="1"/>
  <c r="H205" i="92" s="1"/>
  <c r="J250" i="42"/>
  <c r="K250" i="42" s="1"/>
  <c r="H17" i="92" s="1"/>
  <c r="J341" i="42"/>
  <c r="K341" i="42" s="1"/>
  <c r="H329" i="92" s="1"/>
  <c r="J427" i="42"/>
  <c r="K427" i="42" s="1"/>
  <c r="H115" i="92" s="1"/>
  <c r="J316" i="42"/>
  <c r="K316" i="42" s="1"/>
  <c r="H67" i="92" s="1"/>
  <c r="J339" i="42"/>
  <c r="K339" i="42" s="1"/>
  <c r="H328" i="92" s="1"/>
  <c r="J289" i="42"/>
  <c r="K289" i="42" s="1"/>
  <c r="H136" i="92" s="1"/>
  <c r="J331" i="42"/>
  <c r="K331" i="42" s="1"/>
  <c r="H180" i="92" s="1"/>
  <c r="J314" i="42"/>
  <c r="K314" i="42" s="1"/>
  <c r="H130" i="92" s="1"/>
  <c r="J337" i="42"/>
  <c r="K337" i="42" s="1"/>
  <c r="H233" i="92" s="1"/>
  <c r="J330" i="42"/>
  <c r="K330" i="42" s="1"/>
  <c r="H217" i="92" s="1"/>
  <c r="J258" i="42"/>
  <c r="K258" i="42" s="1"/>
  <c r="H51" i="92" s="1"/>
  <c r="J335" i="42"/>
  <c r="K335" i="42" s="1"/>
  <c r="H351" i="92" s="1"/>
  <c r="J291" i="42"/>
  <c r="K291" i="42" s="1"/>
  <c r="H43" i="92" s="1"/>
  <c r="J332" i="42"/>
  <c r="K332" i="42" s="1"/>
  <c r="H193" i="92" s="1"/>
  <c r="J428" i="42"/>
  <c r="K428" i="42" s="1"/>
  <c r="H281" i="92" s="1"/>
  <c r="J317" i="42"/>
  <c r="K317" i="42" s="1"/>
  <c r="H142" i="92" s="1"/>
  <c r="J340" i="42"/>
  <c r="K340" i="42" s="1"/>
  <c r="H251" i="92" s="1"/>
  <c r="J426" i="42"/>
  <c r="K426" i="42" s="1"/>
  <c r="J346" i="42"/>
  <c r="K346" i="42" s="1"/>
  <c r="H75" i="92" s="1"/>
  <c r="J261" i="42"/>
  <c r="K261" i="42" s="1"/>
  <c r="H303" i="92" s="1"/>
  <c r="J326" i="42"/>
  <c r="K326" i="42" s="1"/>
  <c r="H163" i="92" s="1"/>
  <c r="J323" i="42"/>
  <c r="K323" i="42" s="1"/>
  <c r="H250" i="92" s="1"/>
  <c r="J298" i="42"/>
  <c r="K298" i="42" s="1"/>
  <c r="H206" i="92" s="1"/>
  <c r="J302" i="42"/>
  <c r="K302" i="42" s="1"/>
  <c r="H255" i="92" s="1"/>
  <c r="J429" i="42"/>
  <c r="K429" i="42" s="1"/>
  <c r="H135" i="92" s="1"/>
  <c r="J263" i="42"/>
  <c r="K263" i="42" s="1"/>
  <c r="H298" i="92" s="1"/>
  <c r="J351" i="42"/>
  <c r="K351" i="42" s="1"/>
  <c r="H230" i="92" s="1"/>
  <c r="J269" i="42"/>
  <c r="K269" i="42" s="1"/>
  <c r="H304" i="92" s="1"/>
  <c r="J271" i="42"/>
  <c r="K271" i="42" s="1"/>
  <c r="H350" i="92" s="1"/>
  <c r="J348" i="42"/>
  <c r="K348" i="42" s="1"/>
  <c r="H44" i="92" s="1"/>
  <c r="J242" i="42"/>
  <c r="K242" i="42" s="1"/>
  <c r="H132" i="92" s="1"/>
  <c r="J277" i="42"/>
  <c r="K277" i="42" s="1"/>
  <c r="H226" i="92" s="1"/>
  <c r="J418" i="42"/>
  <c r="K418" i="42" s="1"/>
  <c r="H19" i="92" s="1"/>
  <c r="J306" i="42"/>
  <c r="K306" i="42" s="1"/>
  <c r="H99" i="92" s="1"/>
  <c r="J416" i="42"/>
  <c r="K416" i="42" s="1"/>
  <c r="H34" i="92" s="1"/>
  <c r="J285" i="42"/>
  <c r="K285" i="42" s="1"/>
  <c r="H52" i="92" s="1"/>
  <c r="J324" i="42"/>
  <c r="K324" i="42" s="1"/>
  <c r="H189" i="92" s="1"/>
  <c r="J244" i="42"/>
  <c r="K244" i="42" s="1"/>
  <c r="H127" i="92" s="1"/>
  <c r="J279" i="42"/>
  <c r="K279" i="42" s="1"/>
  <c r="H162" i="92" s="1"/>
  <c r="J358" i="42"/>
  <c r="K358" i="42" s="1"/>
  <c r="H20" i="92" s="1"/>
  <c r="J266" i="42"/>
  <c r="K266" i="42" s="1"/>
  <c r="H316" i="92" s="1"/>
  <c r="J361" i="42"/>
  <c r="K361" i="42" s="1"/>
  <c r="H155" i="92" s="1"/>
  <c r="J288" i="42"/>
  <c r="K288" i="42" s="1"/>
  <c r="H88" i="92" s="1"/>
  <c r="J325" i="42"/>
  <c r="K325" i="42" s="1"/>
  <c r="H236" i="92" s="1"/>
  <c r="J329" i="42"/>
  <c r="K329" i="42" s="1"/>
  <c r="H276" i="92" s="1"/>
  <c r="J334" i="42"/>
  <c r="K334" i="42" s="1"/>
  <c r="H335" i="92" s="1"/>
  <c r="J295" i="42"/>
  <c r="K295" i="42" s="1"/>
  <c r="H18" i="92" s="1"/>
  <c r="J304" i="42"/>
  <c r="K304" i="42" s="1"/>
  <c r="H45" i="92" s="1"/>
  <c r="G77" i="84" l="1"/>
  <c r="G76" i="84" s="1"/>
  <c r="H33" i="92"/>
  <c r="E17" i="84"/>
  <c r="E16" i="84" s="1"/>
  <c r="K17" i="84"/>
  <c r="G17" i="84"/>
  <c r="M17" i="84"/>
  <c r="I17" i="84"/>
  <c r="Q17" i="84"/>
  <c r="O17" i="84"/>
  <c r="K419" i="42"/>
  <c r="K401" i="42"/>
  <c r="K414" i="42"/>
  <c r="K19" i="42"/>
  <c r="K36" i="42"/>
  <c r="K145" i="42"/>
  <c r="K47" i="42"/>
  <c r="K239" i="42"/>
  <c r="C46" i="84" s="1"/>
  <c r="K247" i="42"/>
  <c r="C47" i="84" s="1"/>
  <c r="K77" i="84"/>
  <c r="K76" i="84" s="1"/>
  <c r="S77" i="84"/>
  <c r="S76" i="84" s="1"/>
  <c r="Q77" i="84"/>
  <c r="Q76" i="84" s="1"/>
  <c r="O77" i="84"/>
  <c r="O76" i="84" s="1"/>
  <c r="M77" i="84"/>
  <c r="M76" i="84" s="1"/>
  <c r="I77" i="84"/>
  <c r="I76" i="84" s="1"/>
  <c r="G19" i="84"/>
  <c r="S19" i="84"/>
  <c r="M19" i="84"/>
  <c r="Q19" i="84"/>
  <c r="O19" i="84"/>
  <c r="K19" i="84"/>
  <c r="I19" i="84"/>
  <c r="K284" i="42"/>
  <c r="K425" i="42"/>
  <c r="K424" i="42" s="1"/>
  <c r="K85" i="42"/>
  <c r="K33" i="42"/>
  <c r="H90" i="92" s="1"/>
  <c r="K357" i="42"/>
  <c r="K61" i="42"/>
  <c r="K68" i="42"/>
  <c r="C28" i="84" s="1"/>
  <c r="K387" i="42"/>
  <c r="K375" i="42"/>
  <c r="K379" i="42"/>
  <c r="K391" i="42"/>
  <c r="C70" i="84" s="1"/>
  <c r="K368" i="42"/>
  <c r="K384" i="42"/>
  <c r="K394" i="42"/>
  <c r="K318" i="42"/>
  <c r="K321" i="42"/>
  <c r="K327" i="42"/>
  <c r="C60" i="84" s="1"/>
  <c r="K297" i="42"/>
  <c r="K92" i="42"/>
  <c r="K99" i="42"/>
  <c r="K65" i="42"/>
  <c r="K87" i="42"/>
  <c r="C34" i="84" s="1"/>
  <c r="K344" i="42"/>
  <c r="K82" i="42"/>
  <c r="K78" i="42"/>
  <c r="K303" i="42"/>
  <c r="K55" i="42"/>
  <c r="K312" i="42"/>
  <c r="K73" i="42"/>
  <c r="K286" i="42"/>
  <c r="K307" i="42"/>
  <c r="K51" i="42"/>
  <c r="K131" i="42"/>
  <c r="K276" i="42"/>
  <c r="K260" i="42"/>
  <c r="C48" i="84" s="1"/>
  <c r="K220" i="42"/>
  <c r="C44" i="84" s="1"/>
  <c r="K233" i="42"/>
  <c r="C45" i="84" s="1"/>
  <c r="K117" i="42"/>
  <c r="K181" i="42"/>
  <c r="K188" i="42"/>
  <c r="C43" i="84" s="1"/>
  <c r="K400" i="42" l="1"/>
  <c r="C24" i="84"/>
  <c r="K24" i="84" s="1"/>
  <c r="L24" i="84" s="1"/>
  <c r="K35" i="42"/>
  <c r="C20" i="84" s="1"/>
  <c r="C23" i="84"/>
  <c r="I23" i="84" s="1"/>
  <c r="J23" i="84" s="1"/>
  <c r="S47" i="84"/>
  <c r="T47" i="84" s="1"/>
  <c r="O34" i="84"/>
  <c r="P34" i="84" s="1"/>
  <c r="Q45" i="84"/>
  <c r="R45" i="84" s="1"/>
  <c r="S46" i="84"/>
  <c r="U46" i="84" s="1"/>
  <c r="Q43" i="84"/>
  <c r="R43" i="84" s="1"/>
  <c r="S60" i="84"/>
  <c r="T60" i="84" s="1"/>
  <c r="Q44" i="84"/>
  <c r="R44" i="84" s="1"/>
  <c r="Q48" i="84"/>
  <c r="R48" i="84" s="1"/>
  <c r="M28" i="84"/>
  <c r="N28" i="84" s="1"/>
  <c r="Q70" i="84"/>
  <c r="E79" i="84"/>
  <c r="K367" i="42"/>
  <c r="C71" i="84"/>
  <c r="K27" i="42"/>
  <c r="C19" i="84" s="1"/>
  <c r="H19" i="84" s="1"/>
  <c r="C76" i="84"/>
  <c r="O16" i="84"/>
  <c r="K16" i="84"/>
  <c r="Q16" i="84"/>
  <c r="I16" i="84"/>
  <c r="M16" i="84"/>
  <c r="L23" i="84"/>
  <c r="C39" i="84"/>
  <c r="K275" i="42"/>
  <c r="K91" i="42"/>
  <c r="C77" i="84"/>
  <c r="C41" i="84"/>
  <c r="K144" i="42"/>
  <c r="C40" i="84" s="1"/>
  <c r="C66" i="84"/>
  <c r="C75" i="84"/>
  <c r="C67" i="84"/>
  <c r="C65" i="84"/>
  <c r="C69" i="84"/>
  <c r="C73" i="84"/>
  <c r="C68" i="84"/>
  <c r="C38" i="84"/>
  <c r="K81" i="42"/>
  <c r="K60" i="42"/>
  <c r="C25" i="84" s="1"/>
  <c r="K343" i="42"/>
  <c r="C61" i="84" s="1"/>
  <c r="C57" i="84"/>
  <c r="C58" i="84"/>
  <c r="C56" i="84"/>
  <c r="C55" i="84"/>
  <c r="C54" i="84"/>
  <c r="C52" i="84"/>
  <c r="C63" i="84"/>
  <c r="C62" i="84"/>
  <c r="C36" i="84"/>
  <c r="C26" i="84"/>
  <c r="C32" i="84"/>
  <c r="C29" i="84"/>
  <c r="C30" i="84"/>
  <c r="C21" i="84"/>
  <c r="C37" i="84"/>
  <c r="C27" i="84"/>
  <c r="C22" i="84"/>
  <c r="C33" i="84"/>
  <c r="C42" i="84"/>
  <c r="C74" i="84"/>
  <c r="C53" i="84"/>
  <c r="K11" i="42"/>
  <c r="K10" i="42" l="1"/>
  <c r="U44" i="84"/>
  <c r="S74" i="84"/>
  <c r="T74" i="84" s="1"/>
  <c r="M29" i="84"/>
  <c r="N29" i="84" s="1"/>
  <c r="S55" i="84"/>
  <c r="T55" i="84" s="1"/>
  <c r="O68" i="84"/>
  <c r="P68" i="84" s="1"/>
  <c r="Q41" i="84"/>
  <c r="U28" i="84"/>
  <c r="U60" i="84"/>
  <c r="O38" i="84"/>
  <c r="P38" i="84" s="1"/>
  <c r="Q73" i="84"/>
  <c r="U73" i="84" s="1"/>
  <c r="U77" i="84"/>
  <c r="H77" i="84"/>
  <c r="Q71" i="84"/>
  <c r="R71" i="84" s="1"/>
  <c r="Q54" i="84"/>
  <c r="R54" i="84" s="1"/>
  <c r="Q42" i="84"/>
  <c r="R42" i="84" s="1"/>
  <c r="M32" i="84"/>
  <c r="U32" i="84" s="1"/>
  <c r="O33" i="84"/>
  <c r="P33" i="84" s="1"/>
  <c r="M26" i="84"/>
  <c r="U26" i="84" s="1"/>
  <c r="S58" i="84"/>
  <c r="U58" i="84" s="1"/>
  <c r="O69" i="84"/>
  <c r="P69" i="84" s="1"/>
  <c r="U48" i="84"/>
  <c r="U43" i="84"/>
  <c r="U34" i="84"/>
  <c r="Q53" i="84"/>
  <c r="R53" i="84" s="1"/>
  <c r="O30" i="84"/>
  <c r="P30" i="84" s="1"/>
  <c r="S56" i="84"/>
  <c r="U56" i="84" s="1"/>
  <c r="I22" i="84"/>
  <c r="J22" i="84" s="1"/>
  <c r="O36" i="84"/>
  <c r="U36" i="84" s="1"/>
  <c r="S57" i="84"/>
  <c r="U57" i="84" s="1"/>
  <c r="O65" i="84"/>
  <c r="U65" i="84" s="1"/>
  <c r="S40" i="84"/>
  <c r="T40" i="84" s="1"/>
  <c r="T46" i="84"/>
  <c r="U24" i="84"/>
  <c r="O27" i="84"/>
  <c r="P27" i="84" s="1"/>
  <c r="O67" i="84"/>
  <c r="P67" i="84" s="1"/>
  <c r="S63" i="84"/>
  <c r="T63" i="84" s="1"/>
  <c r="S75" i="84"/>
  <c r="U75" i="84" s="1"/>
  <c r="N76" i="84"/>
  <c r="H76" i="84"/>
  <c r="R70" i="84"/>
  <c r="S62" i="84"/>
  <c r="U62" i="84" s="1"/>
  <c r="O39" i="84"/>
  <c r="P39" i="84" s="1"/>
  <c r="O37" i="84"/>
  <c r="P37" i="84" s="1"/>
  <c r="G21" i="84"/>
  <c r="U21" i="84" s="1"/>
  <c r="Q52" i="84"/>
  <c r="U52" i="84" s="1"/>
  <c r="O66" i="84"/>
  <c r="P66" i="84" s="1"/>
  <c r="U70" i="84"/>
  <c r="U23" i="84"/>
  <c r="U45" i="84"/>
  <c r="U47" i="84"/>
  <c r="P19" i="84"/>
  <c r="U19" i="84"/>
  <c r="U76" i="84"/>
  <c r="J19" i="84"/>
  <c r="L19" i="84"/>
  <c r="R19" i="84"/>
  <c r="N19" i="84"/>
  <c r="T19" i="84"/>
  <c r="R76" i="84"/>
  <c r="H368" i="92"/>
  <c r="J76" i="84"/>
  <c r="T76" i="84"/>
  <c r="L76" i="84"/>
  <c r="P76" i="84"/>
  <c r="T71" i="84"/>
  <c r="P29" i="84"/>
  <c r="P28" i="84"/>
  <c r="N24" i="84"/>
  <c r="M20" i="84"/>
  <c r="R27" i="84"/>
  <c r="R30" i="84"/>
  <c r="P77" i="84"/>
  <c r="N77" i="84"/>
  <c r="R77" i="84"/>
  <c r="T77" i="84"/>
  <c r="L77" i="84"/>
  <c r="J77" i="84"/>
  <c r="C17" i="84"/>
  <c r="C64" i="84"/>
  <c r="C72" i="84"/>
  <c r="C35" i="84"/>
  <c r="C31" i="84"/>
  <c r="C355" i="92" l="1"/>
  <c r="C354" i="92"/>
  <c r="C340" i="92"/>
  <c r="C328" i="92"/>
  <c r="C316" i="92"/>
  <c r="C301" i="92"/>
  <c r="C287" i="92"/>
  <c r="C190" i="92"/>
  <c r="C206" i="92"/>
  <c r="C305" i="92"/>
  <c r="C291" i="92"/>
  <c r="C208" i="92"/>
  <c r="C201" i="92"/>
  <c r="C193" i="92"/>
  <c r="C205" i="92"/>
  <c r="C198" i="92"/>
  <c r="C239" i="92"/>
  <c r="C224" i="92"/>
  <c r="C211" i="92"/>
  <c r="C204" i="92"/>
  <c r="C197" i="92"/>
  <c r="C194" i="92"/>
  <c r="C346" i="92"/>
  <c r="C334" i="92"/>
  <c r="C322" i="92"/>
  <c r="C309" i="92"/>
  <c r="C295" i="92"/>
  <c r="C191" i="92"/>
  <c r="C280" i="92"/>
  <c r="C212" i="92"/>
  <c r="C202" i="92"/>
  <c r="C213" i="92"/>
  <c r="C203" i="92"/>
  <c r="C350" i="92"/>
  <c r="C337" i="92"/>
  <c r="C325" i="92"/>
  <c r="C312" i="92"/>
  <c r="C283" i="92"/>
  <c r="C277" i="92"/>
  <c r="C264" i="92"/>
  <c r="C250" i="92"/>
  <c r="C209" i="92"/>
  <c r="C199" i="92"/>
  <c r="C195" i="92"/>
  <c r="C189" i="92"/>
  <c r="C261" i="92"/>
  <c r="C258" i="92"/>
  <c r="C228" i="92"/>
  <c r="C285" i="92"/>
  <c r="C292" i="92"/>
  <c r="C241" i="92"/>
  <c r="C290" i="92"/>
  <c r="C343" i="92"/>
  <c r="C302" i="92"/>
  <c r="C243" i="92"/>
  <c r="C300" i="92"/>
  <c r="C353" i="92"/>
  <c r="C298" i="92"/>
  <c r="C240" i="92"/>
  <c r="C210" i="92"/>
  <c r="C281" i="92"/>
  <c r="C237" i="92"/>
  <c r="C294" i="92"/>
  <c r="C306" i="92"/>
  <c r="C246" i="92"/>
  <c r="C348" i="92"/>
  <c r="C317" i="92"/>
  <c r="C248" i="92"/>
  <c r="C227" i="92"/>
  <c r="C313" i="92"/>
  <c r="C247" i="92"/>
  <c r="C289" i="92"/>
  <c r="C220" i="92"/>
  <c r="C200" i="92"/>
  <c r="C242" i="92"/>
  <c r="C352" i="92"/>
  <c r="C252" i="92"/>
  <c r="C304" i="92"/>
  <c r="C329" i="92"/>
  <c r="C315" i="92"/>
  <c r="C326" i="92"/>
  <c r="C235" i="92"/>
  <c r="C234" i="92"/>
  <c r="C262" i="92"/>
  <c r="C238" i="92"/>
  <c r="C259" i="92"/>
  <c r="C269" i="92"/>
  <c r="C351" i="92"/>
  <c r="C196" i="92"/>
  <c r="C217" i="92"/>
  <c r="C221" i="92"/>
  <c r="C272" i="92"/>
  <c r="C327" i="92"/>
  <c r="C273" i="92"/>
  <c r="C225" i="92"/>
  <c r="C245" i="92"/>
  <c r="C270" i="92"/>
  <c r="C236" i="92"/>
  <c r="C233" i="92"/>
  <c r="C192" i="92"/>
  <c r="C345" i="92"/>
  <c r="C297" i="92"/>
  <c r="C307" i="92"/>
  <c r="C342" i="92"/>
  <c r="C296" i="92"/>
  <c r="C299" i="92"/>
  <c r="C319" i="92"/>
  <c r="C219" i="92"/>
  <c r="C256" i="92"/>
  <c r="C223" i="92"/>
  <c r="C251" i="92"/>
  <c r="C349" i="92"/>
  <c r="C207" i="92"/>
  <c r="C308" i="92"/>
  <c r="C332" i="92"/>
  <c r="C310" i="92"/>
  <c r="C341" i="92"/>
  <c r="C320" i="92"/>
  <c r="C338" i="92"/>
  <c r="C303" i="92"/>
  <c r="C266" i="92"/>
  <c r="C249" i="92"/>
  <c r="C311" i="92"/>
  <c r="C216" i="92"/>
  <c r="C263" i="92"/>
  <c r="C244" i="92"/>
  <c r="C324" i="92"/>
  <c r="C275" i="92"/>
  <c r="C218" i="92"/>
  <c r="C215" i="92"/>
  <c r="C226" i="92"/>
  <c r="C229" i="92"/>
  <c r="C253" i="92"/>
  <c r="C288" i="92"/>
  <c r="C279" i="92"/>
  <c r="C335" i="92"/>
  <c r="C268" i="92"/>
  <c r="C278" i="92"/>
  <c r="C286" i="92"/>
  <c r="C222" i="92"/>
  <c r="C336" i="92"/>
  <c r="C284" i="92"/>
  <c r="C347" i="92"/>
  <c r="C339" i="92"/>
  <c r="C282" i="92"/>
  <c r="C293" i="92"/>
  <c r="C330" i="92"/>
  <c r="C267" i="92"/>
  <c r="C214" i="92"/>
  <c r="C323" i="92"/>
  <c r="C255" i="92"/>
  <c r="C314" i="92"/>
  <c r="C230" i="92"/>
  <c r="C265" i="92"/>
  <c r="C274" i="92"/>
  <c r="C321" i="92"/>
  <c r="C271" i="92"/>
  <c r="C260" i="92"/>
  <c r="C333" i="92"/>
  <c r="C318" i="92"/>
  <c r="C231" i="92"/>
  <c r="C257" i="92"/>
  <c r="C331" i="92"/>
  <c r="C276" i="92"/>
  <c r="C254" i="92"/>
  <c r="C232" i="92"/>
  <c r="C344" i="92"/>
  <c r="T56" i="84"/>
  <c r="U39" i="84"/>
  <c r="U71" i="84"/>
  <c r="U66" i="84"/>
  <c r="U67" i="84"/>
  <c r="U53" i="84"/>
  <c r="T57" i="84"/>
  <c r="Q64" i="84"/>
  <c r="R64" i="84" s="1"/>
  <c r="T58" i="84"/>
  <c r="U22" i="84"/>
  <c r="S17" i="84"/>
  <c r="U17" i="84" s="1"/>
  <c r="U69" i="84"/>
  <c r="U54" i="84"/>
  <c r="U38" i="84"/>
  <c r="R52" i="84"/>
  <c r="Q51" i="84"/>
  <c r="U68" i="84"/>
  <c r="H21" i="84"/>
  <c r="G20" i="84"/>
  <c r="H20" i="84" s="1"/>
  <c r="U63" i="84"/>
  <c r="P65" i="84"/>
  <c r="O64" i="84"/>
  <c r="P64" i="84" s="1"/>
  <c r="U33" i="84"/>
  <c r="U55" i="84"/>
  <c r="N32" i="84"/>
  <c r="M31" i="84"/>
  <c r="N31" i="84" s="1"/>
  <c r="S61" i="84"/>
  <c r="T62" i="84"/>
  <c r="U29" i="84"/>
  <c r="N26" i="84"/>
  <c r="M25" i="84"/>
  <c r="N25" i="84" s="1"/>
  <c r="U37" i="84"/>
  <c r="U30" i="84"/>
  <c r="Q40" i="84"/>
  <c r="R41" i="84"/>
  <c r="U27" i="84"/>
  <c r="O35" i="84"/>
  <c r="P35" i="84" s="1"/>
  <c r="P36" i="84"/>
  <c r="U42" i="84"/>
  <c r="Q72" i="84"/>
  <c r="R72" i="84" s="1"/>
  <c r="R73" i="84"/>
  <c r="U41" i="84"/>
  <c r="U74" i="84"/>
  <c r="C60" i="92"/>
  <c r="C13" i="92"/>
  <c r="C356" i="92"/>
  <c r="C31" i="92"/>
  <c r="C55" i="92"/>
  <c r="C133" i="92"/>
  <c r="C98" i="92"/>
  <c r="C67" i="92"/>
  <c r="C46" i="92"/>
  <c r="C95" i="92"/>
  <c r="C139" i="92"/>
  <c r="C157" i="92"/>
  <c r="C170" i="92"/>
  <c r="C107" i="92"/>
  <c r="C361" i="92"/>
  <c r="C161" i="92"/>
  <c r="C165" i="92"/>
  <c r="C70" i="92"/>
  <c r="C102" i="92"/>
  <c r="C177" i="92"/>
  <c r="C22" i="92"/>
  <c r="C173" i="92"/>
  <c r="C86" i="92"/>
  <c r="C156" i="92"/>
  <c r="C94" i="92"/>
  <c r="C149" i="92"/>
  <c r="C147" i="92"/>
  <c r="C73" i="92"/>
  <c r="C167" i="92"/>
  <c r="C24" i="92"/>
  <c r="C52" i="92"/>
  <c r="C33" i="92"/>
  <c r="C23" i="92"/>
  <c r="C92" i="92"/>
  <c r="C47" i="92"/>
  <c r="C140" i="92"/>
  <c r="C109" i="92"/>
  <c r="C122" i="92"/>
  <c r="C37" i="92"/>
  <c r="C101" i="92"/>
  <c r="C83" i="92"/>
  <c r="C53" i="92"/>
  <c r="C367" i="92"/>
  <c r="C99" i="92"/>
  <c r="C112" i="92"/>
  <c r="C40" i="92"/>
  <c r="C57" i="92"/>
  <c r="C12" i="92"/>
  <c r="C144" i="92"/>
  <c r="C65" i="92"/>
  <c r="C181" i="92"/>
  <c r="C16" i="92"/>
  <c r="C164" i="92"/>
  <c r="C134" i="92"/>
  <c r="C36" i="92"/>
  <c r="C141" i="92"/>
  <c r="C138" i="92"/>
  <c r="C125" i="92"/>
  <c r="C187" i="92"/>
  <c r="C38" i="92"/>
  <c r="C169" i="92"/>
  <c r="C56" i="92"/>
  <c r="C166" i="92"/>
  <c r="C174" i="92"/>
  <c r="C137" i="92"/>
  <c r="C150" i="92"/>
  <c r="C69" i="92"/>
  <c r="C93" i="92"/>
  <c r="C163" i="92"/>
  <c r="C124" i="92"/>
  <c r="C132" i="92"/>
  <c r="C171" i="92"/>
  <c r="C103" i="92"/>
  <c r="C362" i="92"/>
  <c r="C51" i="92"/>
  <c r="C182" i="92"/>
  <c r="C186" i="92"/>
  <c r="C183" i="92"/>
  <c r="C118" i="92"/>
  <c r="C49" i="92"/>
  <c r="C78" i="92"/>
  <c r="C180" i="92"/>
  <c r="C358" i="92"/>
  <c r="C111" i="92"/>
  <c r="C54" i="92"/>
  <c r="C110" i="92"/>
  <c r="C162" i="92"/>
  <c r="C131" i="92"/>
  <c r="C160" i="92"/>
  <c r="C119" i="92"/>
  <c r="C74" i="92"/>
  <c r="C366" i="92"/>
  <c r="C30" i="92"/>
  <c r="C365" i="92"/>
  <c r="C58" i="92"/>
  <c r="C11" i="92"/>
  <c r="C152" i="92"/>
  <c r="C28" i="92"/>
  <c r="C155" i="92"/>
  <c r="C116" i="92"/>
  <c r="C143" i="92"/>
  <c r="C188" i="92"/>
  <c r="C142" i="92"/>
  <c r="C45" i="92"/>
  <c r="C176" i="92"/>
  <c r="C79" i="92"/>
  <c r="C126" i="92"/>
  <c r="C135" i="92"/>
  <c r="C105" i="92"/>
  <c r="C121" i="92"/>
  <c r="C158" i="92"/>
  <c r="C185" i="92"/>
  <c r="C127" i="92"/>
  <c r="C363" i="92"/>
  <c r="C18" i="92"/>
  <c r="C128" i="92"/>
  <c r="C168" i="92"/>
  <c r="C63" i="92"/>
  <c r="C81" i="92"/>
  <c r="C357" i="92"/>
  <c r="C75" i="92"/>
  <c r="C113" i="92"/>
  <c r="C106" i="92"/>
  <c r="C172" i="92"/>
  <c r="C184" i="92"/>
  <c r="C151" i="92"/>
  <c r="C82" i="92"/>
  <c r="C91" i="92"/>
  <c r="C100" i="92"/>
  <c r="C178" i="92"/>
  <c r="C97" i="92"/>
  <c r="C32" i="92"/>
  <c r="C71" i="92"/>
  <c r="C148" i="92"/>
  <c r="C123" i="92"/>
  <c r="C77" i="92"/>
  <c r="C90" i="92"/>
  <c r="C153" i="92"/>
  <c r="C68" i="92"/>
  <c r="C41" i="92"/>
  <c r="C96" i="92"/>
  <c r="C10" i="92"/>
  <c r="B10" i="92" s="1"/>
  <c r="A10" i="92" s="1"/>
  <c r="C34" i="92"/>
  <c r="C76" i="92"/>
  <c r="C129" i="92"/>
  <c r="C72" i="92"/>
  <c r="C48" i="92"/>
  <c r="C175" i="92"/>
  <c r="C130" i="92"/>
  <c r="C360" i="92"/>
  <c r="C154" i="92"/>
  <c r="C364" i="92"/>
  <c r="C17" i="92"/>
  <c r="C359" i="92"/>
  <c r="C15" i="92"/>
  <c r="C39" i="92"/>
  <c r="C115" i="92"/>
  <c r="C104" i="92"/>
  <c r="C20" i="92"/>
  <c r="C84" i="92"/>
  <c r="C87" i="92"/>
  <c r="C35" i="92"/>
  <c r="C108" i="92"/>
  <c r="C179" i="92"/>
  <c r="C85" i="92"/>
  <c r="C80" i="92"/>
  <c r="C25" i="92"/>
  <c r="C146" i="92"/>
  <c r="C66" i="92"/>
  <c r="C42" i="92"/>
  <c r="C26" i="92"/>
  <c r="C59" i="92"/>
  <c r="C61" i="92"/>
  <c r="C21" i="92"/>
  <c r="C136" i="92"/>
  <c r="C43" i="92"/>
  <c r="C120" i="92"/>
  <c r="C29" i="92"/>
  <c r="C114" i="92"/>
  <c r="C89" i="92"/>
  <c r="C27" i="92"/>
  <c r="C14" i="92"/>
  <c r="C145" i="92"/>
  <c r="C117" i="92"/>
  <c r="C159" i="92"/>
  <c r="C88" i="92"/>
  <c r="C64" i="92"/>
  <c r="C50" i="92"/>
  <c r="C62" i="92"/>
  <c r="C44" i="92"/>
  <c r="C19" i="92"/>
  <c r="S64" i="84"/>
  <c r="N17" i="84"/>
  <c r="P17" i="84"/>
  <c r="R17" i="84"/>
  <c r="J17" i="84"/>
  <c r="L17" i="84"/>
  <c r="H17" i="84"/>
  <c r="F17" i="84"/>
  <c r="T54" i="84"/>
  <c r="P32" i="84"/>
  <c r="O31" i="84"/>
  <c r="T75" i="84"/>
  <c r="S72" i="84"/>
  <c r="R32" i="84"/>
  <c r="Q31" i="84"/>
  <c r="N20" i="84"/>
  <c r="L22" i="84"/>
  <c r="K20" i="84"/>
  <c r="K79" i="84" s="1"/>
  <c r="Q25" i="84"/>
  <c r="R26" i="84"/>
  <c r="O25" i="84"/>
  <c r="I20" i="84"/>
  <c r="J21" i="84"/>
  <c r="E80" i="84"/>
  <c r="U25" i="84" l="1"/>
  <c r="M79" i="84"/>
  <c r="T61" i="84"/>
  <c r="U61" i="84"/>
  <c r="U35" i="84"/>
  <c r="R40" i="84"/>
  <c r="U40" i="84"/>
  <c r="T64" i="84"/>
  <c r="U64" i="84"/>
  <c r="T72" i="84"/>
  <c r="U72" i="84"/>
  <c r="P31" i="84"/>
  <c r="U31" i="84"/>
  <c r="I79" i="84"/>
  <c r="U20" i="84"/>
  <c r="O79" i="84"/>
  <c r="R31" i="84"/>
  <c r="S16" i="84"/>
  <c r="T17" i="84"/>
  <c r="P25" i="84"/>
  <c r="R25" i="84"/>
  <c r="J20" i="84"/>
  <c r="L20" i="84"/>
  <c r="B11" i="92" l="1"/>
  <c r="B12" i="92" s="1"/>
  <c r="B13" i="92" s="1"/>
  <c r="B14" i="92" s="1"/>
  <c r="B15" i="92" s="1"/>
  <c r="B16" i="92" s="1"/>
  <c r="B17" i="92" s="1"/>
  <c r="B18" i="92" s="1"/>
  <c r="B19" i="92" s="1"/>
  <c r="B20" i="92" s="1"/>
  <c r="B21" i="92" s="1"/>
  <c r="B22" i="92" s="1"/>
  <c r="B23" i="92" s="1"/>
  <c r="B24" i="92" s="1"/>
  <c r="B25" i="92" s="1"/>
  <c r="B26" i="92" s="1"/>
  <c r="B27" i="92" s="1"/>
  <c r="B28" i="92" s="1"/>
  <c r="B29" i="92" s="1"/>
  <c r="B30" i="92" s="1"/>
  <c r="B31" i="92" s="1"/>
  <c r="B32" i="92" s="1"/>
  <c r="B33" i="92" s="1"/>
  <c r="B34" i="92" s="1"/>
  <c r="B35" i="92" s="1"/>
  <c r="B36" i="92" s="1"/>
  <c r="B37" i="92" s="1"/>
  <c r="B38" i="92" s="1"/>
  <c r="B39" i="92" s="1"/>
  <c r="B40" i="92" s="1"/>
  <c r="B41" i="92" s="1"/>
  <c r="B42" i="92" s="1"/>
  <c r="B43" i="92" s="1"/>
  <c r="B44" i="92" s="1"/>
  <c r="B45" i="92" s="1"/>
  <c r="B46" i="92" s="1"/>
  <c r="B47" i="92" s="1"/>
  <c r="B48" i="92" s="1"/>
  <c r="B49" i="92" s="1"/>
  <c r="B50" i="92" s="1"/>
  <c r="B51" i="92" s="1"/>
  <c r="B52" i="92" s="1"/>
  <c r="B53" i="92" s="1"/>
  <c r="B54" i="92" s="1"/>
  <c r="B55" i="92" s="1"/>
  <c r="B56" i="92" s="1"/>
  <c r="B57" i="92" s="1"/>
  <c r="B58" i="92" s="1"/>
  <c r="B59" i="92" s="1"/>
  <c r="B60" i="92" s="1"/>
  <c r="B61" i="92" s="1"/>
  <c r="B62" i="92" s="1"/>
  <c r="B63" i="92" s="1"/>
  <c r="B64" i="92" s="1"/>
  <c r="B65" i="92" s="1"/>
  <c r="B66" i="92" s="1"/>
  <c r="B67" i="92" s="1"/>
  <c r="B68" i="92" s="1"/>
  <c r="B69" i="92" s="1"/>
  <c r="B70" i="92" s="1"/>
  <c r="B71" i="92" s="1"/>
  <c r="B72" i="92" s="1"/>
  <c r="B73" i="92" s="1"/>
  <c r="B74" i="92" s="1"/>
  <c r="B75" i="92" s="1"/>
  <c r="B76" i="92" s="1"/>
  <c r="B77" i="92" s="1"/>
  <c r="B78" i="92" s="1"/>
  <c r="B79" i="92" s="1"/>
  <c r="B80" i="92" s="1"/>
  <c r="B81" i="92" s="1"/>
  <c r="B82" i="92" s="1"/>
  <c r="B83" i="92" s="1"/>
  <c r="B84" i="92" s="1"/>
  <c r="B85" i="92" s="1"/>
  <c r="B86" i="92" s="1"/>
  <c r="B87" i="92" s="1"/>
  <c r="B88" i="92" s="1"/>
  <c r="B89" i="92" s="1"/>
  <c r="B90" i="92" s="1"/>
  <c r="B91" i="92" s="1"/>
  <c r="B92" i="92" s="1"/>
  <c r="B93" i="92" s="1"/>
  <c r="B94" i="92" s="1"/>
  <c r="B95" i="92" s="1"/>
  <c r="B96" i="92" s="1"/>
  <c r="B97" i="92" s="1"/>
  <c r="B98" i="92" s="1"/>
  <c r="B99" i="92" s="1"/>
  <c r="B100" i="92" s="1"/>
  <c r="B101" i="92" s="1"/>
  <c r="B102" i="92" s="1"/>
  <c r="B103" i="92" s="1"/>
  <c r="B104" i="92" s="1"/>
  <c r="B105" i="92" s="1"/>
  <c r="B106" i="92" s="1"/>
  <c r="B107" i="92" s="1"/>
  <c r="B108" i="92" s="1"/>
  <c r="B109" i="92" s="1"/>
  <c r="B110" i="92" s="1"/>
  <c r="B111" i="92" s="1"/>
  <c r="B112" i="92" s="1"/>
  <c r="B113" i="92" s="1"/>
  <c r="B114" i="92" s="1"/>
  <c r="B115" i="92" s="1"/>
  <c r="B116" i="92" s="1"/>
  <c r="B117" i="92" s="1"/>
  <c r="B118" i="92" s="1"/>
  <c r="B119" i="92" s="1"/>
  <c r="B120" i="92" s="1"/>
  <c r="B121" i="92" s="1"/>
  <c r="B122" i="92" s="1"/>
  <c r="B123" i="92" s="1"/>
  <c r="B124" i="92" s="1"/>
  <c r="B125" i="92" s="1"/>
  <c r="B126" i="92" s="1"/>
  <c r="B127" i="92" s="1"/>
  <c r="B128" i="92" s="1"/>
  <c r="B129" i="92" s="1"/>
  <c r="B130" i="92" s="1"/>
  <c r="B131" i="92" s="1"/>
  <c r="B132" i="92" s="1"/>
  <c r="B133" i="92" s="1"/>
  <c r="B134" i="92" s="1"/>
  <c r="B135" i="92" s="1"/>
  <c r="B136" i="92" s="1"/>
  <c r="B137" i="92" s="1"/>
  <c r="B138" i="92" s="1"/>
  <c r="B139" i="92" s="1"/>
  <c r="B140" i="92" s="1"/>
  <c r="B141" i="92" s="1"/>
  <c r="B142" i="92" s="1"/>
  <c r="B143" i="92" s="1"/>
  <c r="B144" i="92" s="1"/>
  <c r="B145" i="92" s="1"/>
  <c r="B146" i="92" s="1"/>
  <c r="B147" i="92" s="1"/>
  <c r="B148" i="92" s="1"/>
  <c r="B149" i="92" s="1"/>
  <c r="B150" i="92" s="1"/>
  <c r="B151" i="92" s="1"/>
  <c r="B152" i="92" s="1"/>
  <c r="B153" i="92" s="1"/>
  <c r="B154" i="92" s="1"/>
  <c r="B155" i="92" s="1"/>
  <c r="B156" i="92" s="1"/>
  <c r="B157" i="92" s="1"/>
  <c r="B158" i="92" s="1"/>
  <c r="B159" i="92" s="1"/>
  <c r="B160" i="92" s="1"/>
  <c r="B161" i="92" s="1"/>
  <c r="B162" i="92" s="1"/>
  <c r="B163" i="92" s="1"/>
  <c r="B164" i="92" s="1"/>
  <c r="B165" i="92" s="1"/>
  <c r="B166" i="92" s="1"/>
  <c r="B167" i="92" s="1"/>
  <c r="B168" i="92" s="1"/>
  <c r="B169" i="92" s="1"/>
  <c r="B170" i="92" s="1"/>
  <c r="B171" i="92" s="1"/>
  <c r="B172" i="92" s="1"/>
  <c r="B173" i="92" s="1"/>
  <c r="B174" i="92" s="1"/>
  <c r="B175" i="92" s="1"/>
  <c r="B176" i="92" s="1"/>
  <c r="B177" i="92" s="1"/>
  <c r="B178" i="92" s="1"/>
  <c r="B179" i="92" s="1"/>
  <c r="B180" i="92" s="1"/>
  <c r="B181" i="92" s="1"/>
  <c r="B182" i="92" s="1"/>
  <c r="B183" i="92" s="1"/>
  <c r="B184" i="92" s="1"/>
  <c r="B185" i="92" s="1"/>
  <c r="B186" i="92" s="1"/>
  <c r="B187" i="92" s="1"/>
  <c r="B188" i="92" s="1"/>
  <c r="B189" i="92" s="1"/>
  <c r="B190" i="92" s="1"/>
  <c r="B191" i="92" s="1"/>
  <c r="B192" i="92" s="1"/>
  <c r="B193" i="92" s="1"/>
  <c r="B194" i="92" s="1"/>
  <c r="B195" i="92" s="1"/>
  <c r="B196" i="92" s="1"/>
  <c r="B197" i="92" s="1"/>
  <c r="B198" i="92" s="1"/>
  <c r="B199" i="92" s="1"/>
  <c r="B200" i="92" s="1"/>
  <c r="B201" i="92" s="1"/>
  <c r="B202" i="92" s="1"/>
  <c r="B203" i="92" s="1"/>
  <c r="B204" i="92" s="1"/>
  <c r="B205" i="92" s="1"/>
  <c r="B206" i="92" s="1"/>
  <c r="B207" i="92" s="1"/>
  <c r="B208" i="92" s="1"/>
  <c r="B209" i="92" s="1"/>
  <c r="B210" i="92" s="1"/>
  <c r="B211" i="92" s="1"/>
  <c r="B212" i="92" s="1"/>
  <c r="B213" i="92" s="1"/>
  <c r="B214" i="92" s="1"/>
  <c r="B215" i="92" s="1"/>
  <c r="B216" i="92" s="1"/>
  <c r="B217" i="92" s="1"/>
  <c r="B218" i="92" s="1"/>
  <c r="B219" i="92" s="1"/>
  <c r="B220" i="92" s="1"/>
  <c r="B221" i="92" s="1"/>
  <c r="B222" i="92" s="1"/>
  <c r="B223" i="92" s="1"/>
  <c r="B224" i="92" s="1"/>
  <c r="B225" i="92" s="1"/>
  <c r="B226" i="92" s="1"/>
  <c r="B227" i="92" s="1"/>
  <c r="B228" i="92" s="1"/>
  <c r="B229" i="92" s="1"/>
  <c r="B230" i="92" s="1"/>
  <c r="B231" i="92" s="1"/>
  <c r="B232" i="92" s="1"/>
  <c r="B233" i="92" s="1"/>
  <c r="B234" i="92" s="1"/>
  <c r="B235" i="92" s="1"/>
  <c r="B236" i="92" s="1"/>
  <c r="B237" i="92" s="1"/>
  <c r="B238" i="92" s="1"/>
  <c r="B239" i="92" s="1"/>
  <c r="B240" i="92" s="1"/>
  <c r="B241" i="92" s="1"/>
  <c r="B242" i="92" s="1"/>
  <c r="B243" i="92" s="1"/>
  <c r="B244" i="92" s="1"/>
  <c r="B245" i="92" s="1"/>
  <c r="B246" i="92" s="1"/>
  <c r="B247" i="92" s="1"/>
  <c r="B248" i="92" s="1"/>
  <c r="B249" i="92" s="1"/>
  <c r="B250" i="92" s="1"/>
  <c r="B251" i="92" s="1"/>
  <c r="B252" i="92" s="1"/>
  <c r="B253" i="92" s="1"/>
  <c r="B254" i="92" s="1"/>
  <c r="B255" i="92" s="1"/>
  <c r="B256" i="92" s="1"/>
  <c r="B257" i="92" s="1"/>
  <c r="B258" i="92" s="1"/>
  <c r="B259" i="92" s="1"/>
  <c r="B260" i="92" s="1"/>
  <c r="B261" i="92" s="1"/>
  <c r="B262" i="92" s="1"/>
  <c r="B263" i="92" s="1"/>
  <c r="B264" i="92" s="1"/>
  <c r="B265" i="92" s="1"/>
  <c r="B266" i="92" s="1"/>
  <c r="B267" i="92" s="1"/>
  <c r="B268" i="92" s="1"/>
  <c r="B269" i="92" s="1"/>
  <c r="B270" i="92" s="1"/>
  <c r="B271" i="92" s="1"/>
  <c r="B272" i="92" s="1"/>
  <c r="B273" i="92" s="1"/>
  <c r="B274" i="92" s="1"/>
  <c r="B275" i="92" s="1"/>
  <c r="B276" i="92" s="1"/>
  <c r="B277" i="92" s="1"/>
  <c r="B278" i="92" s="1"/>
  <c r="B279" i="92" s="1"/>
  <c r="B280" i="92" s="1"/>
  <c r="B281" i="92" s="1"/>
  <c r="B282" i="92" s="1"/>
  <c r="B283" i="92" s="1"/>
  <c r="B284" i="92" s="1"/>
  <c r="B285" i="92" s="1"/>
  <c r="B286" i="92" s="1"/>
  <c r="B287" i="92" s="1"/>
  <c r="B288" i="92" s="1"/>
  <c r="B289" i="92" s="1"/>
  <c r="B290" i="92" s="1"/>
  <c r="B291" i="92" s="1"/>
  <c r="B292" i="92" s="1"/>
  <c r="B293" i="92" s="1"/>
  <c r="B294" i="92" s="1"/>
  <c r="B295" i="92" s="1"/>
  <c r="B296" i="92" s="1"/>
  <c r="B297" i="92" s="1"/>
  <c r="B298" i="92" s="1"/>
  <c r="B299" i="92" s="1"/>
  <c r="B300" i="92" s="1"/>
  <c r="B301" i="92" s="1"/>
  <c r="B302" i="92" s="1"/>
  <c r="B303" i="92" s="1"/>
  <c r="B304" i="92" s="1"/>
  <c r="B305" i="92" s="1"/>
  <c r="B306" i="92" s="1"/>
  <c r="B307" i="92" s="1"/>
  <c r="B308" i="92" s="1"/>
  <c r="B309" i="92" s="1"/>
  <c r="B310" i="92" s="1"/>
  <c r="B311" i="92" s="1"/>
  <c r="B312" i="92" s="1"/>
  <c r="B313" i="92" s="1"/>
  <c r="B314" i="92" s="1"/>
  <c r="B315" i="92" s="1"/>
  <c r="B316" i="92" s="1"/>
  <c r="B317" i="92" s="1"/>
  <c r="B318" i="92" s="1"/>
  <c r="B319" i="92" s="1"/>
  <c r="B320" i="92" s="1"/>
  <c r="B321" i="92" s="1"/>
  <c r="B322" i="92" s="1"/>
  <c r="B323" i="92" s="1"/>
  <c r="B324" i="92" s="1"/>
  <c r="B325" i="92" s="1"/>
  <c r="B326" i="92" s="1"/>
  <c r="B327" i="92" s="1"/>
  <c r="B328" i="92" s="1"/>
  <c r="B329" i="92" s="1"/>
  <c r="B330" i="92" s="1"/>
  <c r="B331" i="92" s="1"/>
  <c r="B332" i="92" s="1"/>
  <c r="B333" i="92" s="1"/>
  <c r="B334" i="92" s="1"/>
  <c r="B335" i="92" s="1"/>
  <c r="B336" i="92" s="1"/>
  <c r="B337" i="92" s="1"/>
  <c r="B338" i="92" s="1"/>
  <c r="B339" i="92" s="1"/>
  <c r="B340" i="92" s="1"/>
  <c r="B341" i="92" s="1"/>
  <c r="B342" i="92" s="1"/>
  <c r="B343" i="92" s="1"/>
  <c r="B344" i="92" s="1"/>
  <c r="B345" i="92" s="1"/>
  <c r="B346" i="92" s="1"/>
  <c r="B347" i="92" s="1"/>
  <c r="B348" i="92" s="1"/>
  <c r="B349" i="92" s="1"/>
  <c r="B350" i="92" s="1"/>
  <c r="B351" i="92" s="1"/>
  <c r="B352" i="92" s="1"/>
  <c r="B353" i="92" s="1"/>
  <c r="B354" i="92" s="1"/>
  <c r="B355" i="92" s="1"/>
  <c r="B356" i="92" s="1"/>
  <c r="B357" i="92" s="1"/>
  <c r="B358" i="92" s="1"/>
  <c r="B359" i="92" s="1"/>
  <c r="B360" i="92" s="1"/>
  <c r="B361" i="92" s="1"/>
  <c r="B362" i="92" s="1"/>
  <c r="B363" i="92" s="1"/>
  <c r="B364" i="92" s="1"/>
  <c r="B365" i="92" s="1"/>
  <c r="B366" i="92" s="1"/>
  <c r="B367" i="92" s="1"/>
  <c r="A11" i="92" l="1"/>
  <c r="A12" i="92" l="1"/>
  <c r="A13" i="92" l="1"/>
  <c r="C18" i="84"/>
  <c r="G18" i="84" l="1"/>
  <c r="U18" i="84" s="1"/>
  <c r="A14" i="92"/>
  <c r="J18" i="84"/>
  <c r="C16" i="84"/>
  <c r="H18" i="84" l="1"/>
  <c r="G16" i="84"/>
  <c r="G79" i="84" s="1"/>
  <c r="G80" i="84" s="1"/>
  <c r="I80" i="84" s="1"/>
  <c r="K80" i="84" s="1"/>
  <c r="M80" i="84" s="1"/>
  <c r="O80" i="84" s="1"/>
  <c r="A15" i="92"/>
  <c r="R16" i="84"/>
  <c r="N16" i="84"/>
  <c r="P16" i="84"/>
  <c r="F16" i="84"/>
  <c r="L16" i="84"/>
  <c r="J16" i="84"/>
  <c r="T16" i="84"/>
  <c r="K283" i="42"/>
  <c r="K430" i="42" s="1"/>
  <c r="K432" i="42" s="1"/>
  <c r="C59" i="84"/>
  <c r="H16" i="84" l="1"/>
  <c r="U16" i="84"/>
  <c r="S59" i="84"/>
  <c r="U59" i="84" s="1"/>
  <c r="A16" i="92"/>
  <c r="C51" i="84"/>
  <c r="R51" i="84" s="1"/>
  <c r="T59" i="84" l="1"/>
  <c r="S51" i="84"/>
  <c r="C50" i="84"/>
  <c r="Q50" i="84" l="1"/>
  <c r="S79" i="84"/>
  <c r="U51" i="84"/>
  <c r="A17" i="92"/>
  <c r="T51" i="84"/>
  <c r="C49" i="84"/>
  <c r="R50" i="84" l="1"/>
  <c r="Q49" i="84"/>
  <c r="U49" i="84" s="1"/>
  <c r="U50" i="84"/>
  <c r="C79" i="84"/>
  <c r="A18" i="92"/>
  <c r="D11" i="38"/>
  <c r="D13" i="38" s="1"/>
  <c r="R49" i="84" l="1"/>
  <c r="Q79" i="84"/>
  <c r="Q80" i="84" s="1"/>
  <c r="S80" i="84" s="1"/>
  <c r="H370" i="92"/>
  <c r="A19" i="92"/>
  <c r="H79" i="84"/>
  <c r="N79" i="84"/>
  <c r="F80" i="84"/>
  <c r="F79" i="84"/>
  <c r="P79" i="84"/>
  <c r="L79" i="84"/>
  <c r="J79" i="84"/>
  <c r="H80" i="84"/>
  <c r="N80" i="84"/>
  <c r="J80" i="84"/>
  <c r="L80" i="84"/>
  <c r="P80" i="84"/>
  <c r="T79" i="84"/>
  <c r="G52" i="37"/>
  <c r="G45" i="37" s="1"/>
  <c r="G50" i="37" s="1"/>
  <c r="G49" i="37" s="1"/>
  <c r="E11" i="38"/>
  <c r="R80" i="84" l="1"/>
  <c r="R79" i="84"/>
  <c r="U79" i="84"/>
  <c r="A20" i="92"/>
  <c r="A21" i="92" l="1"/>
  <c r="A22" i="92" l="1"/>
  <c r="T80" i="84"/>
  <c r="U80" i="84"/>
  <c r="A23" i="92" l="1"/>
  <c r="A24" i="92" l="1"/>
  <c r="A25" i="92" l="1"/>
  <c r="A26" i="92" l="1"/>
  <c r="A27" i="92" l="1"/>
  <c r="A28" i="92" l="1"/>
  <c r="A29" i="92" l="1"/>
  <c r="A30" i="92" l="1"/>
  <c r="A31" i="92" l="1"/>
  <c r="A32" i="92" l="1"/>
  <c r="A33" i="92" l="1"/>
  <c r="A34" i="92" l="1"/>
  <c r="A35" i="92" l="1"/>
  <c r="A36" i="92" l="1"/>
  <c r="A37" i="92" l="1"/>
  <c r="A38" i="92" l="1"/>
  <c r="A39" i="92" l="1"/>
  <c r="A40" i="92" l="1"/>
  <c r="A41" i="92" l="1"/>
  <c r="A42" i="92" l="1"/>
  <c r="A43" i="92" l="1"/>
  <c r="A44" i="92" l="1"/>
  <c r="A45" i="92" l="1"/>
  <c r="A46" i="92" l="1"/>
  <c r="A47" i="92" l="1"/>
  <c r="A48" i="92" l="1"/>
  <c r="A49" i="92" l="1"/>
  <c r="A50" i="92" l="1"/>
  <c r="A51" i="92" l="1"/>
  <c r="A52" i="92" l="1"/>
  <c r="A53" i="92" l="1"/>
  <c r="A54" i="92" l="1"/>
  <c r="A55" i="92" l="1"/>
  <c r="A56" i="92" l="1"/>
  <c r="A57" i="92" l="1"/>
  <c r="A58" i="92" l="1"/>
  <c r="A59" i="92" l="1"/>
  <c r="A60" i="92" l="1"/>
  <c r="A61" i="92" l="1"/>
  <c r="A62" i="92" l="1"/>
  <c r="A63" i="92" l="1"/>
  <c r="A64" i="92" l="1"/>
  <c r="A65" i="92" l="1"/>
  <c r="A66" i="92" l="1"/>
  <c r="A67" i="92" l="1"/>
  <c r="A68" i="92" l="1"/>
  <c r="A69" i="92" l="1"/>
  <c r="A70" i="92" l="1"/>
  <c r="A71" i="92" l="1"/>
  <c r="A72" i="92" l="1"/>
  <c r="A73" i="92" l="1"/>
  <c r="A74" i="92" l="1"/>
  <c r="A75" i="92" l="1"/>
  <c r="A76" i="92" l="1"/>
  <c r="A77" i="92" l="1"/>
  <c r="A78" i="92" l="1"/>
  <c r="A79" i="92" l="1"/>
  <c r="A80" i="92" l="1"/>
  <c r="A81" i="92" l="1"/>
  <c r="A82" i="92" l="1"/>
  <c r="A83" i="92" l="1"/>
  <c r="A84" i="92" l="1"/>
  <c r="A85" i="92" l="1"/>
  <c r="A86" i="92" l="1"/>
  <c r="A87" i="92" l="1"/>
  <c r="A88" i="92" l="1"/>
  <c r="A89" i="92" l="1"/>
  <c r="A90" i="92" l="1"/>
  <c r="A91" i="92" l="1"/>
  <c r="A92" i="92" l="1"/>
  <c r="A93" i="92" l="1"/>
  <c r="A94" i="92" l="1"/>
  <c r="A95" i="92" l="1"/>
  <c r="A96" i="92" l="1"/>
  <c r="A97" i="92" l="1"/>
  <c r="A98" i="92" l="1"/>
  <c r="A99" i="92" l="1"/>
  <c r="A100" i="92" l="1"/>
  <c r="A101" i="92" l="1"/>
  <c r="A102" i="92" l="1"/>
  <c r="A103" i="92" l="1"/>
  <c r="A104" i="92" l="1"/>
  <c r="A105" i="92" l="1"/>
  <c r="A106" i="92" l="1"/>
  <c r="A107" i="92" l="1"/>
  <c r="A108" i="92" l="1"/>
  <c r="A109" i="92" l="1"/>
  <c r="A110" i="92" l="1"/>
  <c r="A111" i="92" l="1"/>
  <c r="A112" i="92" l="1"/>
  <c r="A113" i="92" l="1"/>
  <c r="A114" i="92" l="1"/>
  <c r="A115" i="92" l="1"/>
  <c r="A116" i="92" l="1"/>
  <c r="A117" i="92" l="1"/>
  <c r="A118" i="92" l="1"/>
  <c r="A119" i="92" l="1"/>
  <c r="A120" i="92" l="1"/>
  <c r="A121" i="92" l="1"/>
  <c r="A122" i="92" l="1"/>
  <c r="A123" i="92" l="1"/>
  <c r="A124" i="92" l="1"/>
  <c r="A125" i="92" l="1"/>
  <c r="A126" i="92" l="1"/>
  <c r="A127" i="92" l="1"/>
  <c r="A128" i="92" l="1"/>
  <c r="A129" i="92" l="1"/>
  <c r="A130" i="92" l="1"/>
  <c r="A131" i="92" l="1"/>
  <c r="A132" i="92" l="1"/>
  <c r="A133" i="92" l="1"/>
  <c r="A134" i="92" l="1"/>
  <c r="A135" i="92" l="1"/>
  <c r="A136" i="92" l="1"/>
  <c r="A137" i="92" l="1"/>
  <c r="A138" i="92" l="1"/>
  <c r="A139" i="92" l="1"/>
  <c r="A140" i="92" l="1"/>
  <c r="A141" i="92" l="1"/>
  <c r="A142" i="92" l="1"/>
  <c r="A143" i="92" l="1"/>
  <c r="A144" i="92" l="1"/>
  <c r="A145" i="92" l="1"/>
  <c r="A146" i="92" l="1"/>
  <c r="A147" i="92" l="1"/>
  <c r="A148" i="92" l="1"/>
  <c r="A149" i="92" l="1"/>
  <c r="A150" i="92" l="1"/>
  <c r="A151" i="92" l="1"/>
  <c r="A152" i="92" l="1"/>
  <c r="A153" i="92" l="1"/>
  <c r="A154" i="92" l="1"/>
  <c r="A155" i="92" l="1"/>
  <c r="A156" i="92" l="1"/>
  <c r="A157" i="92" l="1"/>
  <c r="A158" i="92" l="1"/>
  <c r="A159" i="92" l="1"/>
  <c r="A160" i="92" l="1"/>
  <c r="A161" i="92" l="1"/>
  <c r="A162" i="92" l="1"/>
  <c r="A163" i="92" l="1"/>
  <c r="A164" i="92" l="1"/>
  <c r="A165" i="92" l="1"/>
  <c r="A166" i="92" l="1"/>
  <c r="A167" i="92" l="1"/>
  <c r="A168" i="92" l="1"/>
  <c r="A169" i="92" l="1"/>
  <c r="A170" i="92" l="1"/>
  <c r="A171" i="92" l="1"/>
  <c r="A172" i="92" l="1"/>
  <c r="A173" i="92" l="1"/>
  <c r="A174" i="92" l="1"/>
  <c r="A175" i="92" l="1"/>
  <c r="A176" i="92" l="1"/>
  <c r="A177" i="92" l="1"/>
  <c r="A178" i="92" l="1"/>
  <c r="A179" i="92" l="1"/>
  <c r="A180" i="92" l="1"/>
  <c r="A181" i="92" l="1"/>
  <c r="A182" i="92" l="1"/>
  <c r="A183" i="92" l="1"/>
  <c r="A184" i="92" l="1"/>
  <c r="A185" i="92" l="1"/>
  <c r="A186" i="92" l="1"/>
  <c r="A187" i="92" l="1"/>
  <c r="A189" i="92" l="1"/>
  <c r="A188" i="92"/>
  <c r="A190" i="92" l="1"/>
  <c r="A356" i="92"/>
  <c r="A191" i="92" l="1"/>
  <c r="A357" i="92"/>
  <c r="A358" i="92" l="1"/>
  <c r="A192" i="92" l="1"/>
  <c r="A359" i="92"/>
  <c r="A193" i="92" l="1"/>
  <c r="A194" i="92" l="1"/>
  <c r="A360" i="92"/>
  <c r="A195" i="92" l="1"/>
  <c r="A361" i="92"/>
  <c r="A196" i="92" l="1"/>
  <c r="A362" i="92"/>
  <c r="A197" i="92" l="1"/>
  <c r="A363" i="92"/>
  <c r="A198" i="92" l="1"/>
  <c r="A199" i="92" l="1"/>
  <c r="A200" i="92" l="1"/>
  <c r="A364" i="92"/>
  <c r="A201" i="92" l="1"/>
  <c r="A365" i="92"/>
  <c r="A202" i="92" l="1"/>
  <c r="A366" i="92"/>
  <c r="A203" i="92" l="1"/>
  <c r="A367" i="92"/>
  <c r="A204" i="92" l="1"/>
  <c r="A205" i="92" l="1"/>
  <c r="A206" i="92" l="1"/>
  <c r="A207" i="92" l="1"/>
  <c r="A208" i="92" l="1"/>
  <c r="A209" i="92" l="1"/>
  <c r="A210" i="92" l="1"/>
  <c r="A211" i="92" l="1"/>
  <c r="A212" i="92" l="1"/>
  <c r="A213" i="92" l="1"/>
  <c r="A214" i="92" l="1"/>
  <c r="A215" i="92" l="1"/>
  <c r="A216" i="92" l="1"/>
  <c r="A217" i="92" l="1"/>
  <c r="A218" i="92" l="1"/>
  <c r="A219" i="92" l="1"/>
  <c r="A220" i="92" l="1"/>
  <c r="A221" i="92" l="1"/>
  <c r="A222" i="92" l="1"/>
  <c r="A223" i="92" l="1"/>
  <c r="A224" i="92" l="1"/>
  <c r="A225" i="92" l="1"/>
  <c r="A226" i="92" l="1"/>
  <c r="A227" i="92" l="1"/>
  <c r="A228" i="92" l="1"/>
  <c r="A229" i="92" l="1"/>
  <c r="A230" i="92" l="1"/>
  <c r="A231" i="92" l="1"/>
  <c r="A232" i="92" l="1"/>
  <c r="A233" i="92" l="1"/>
  <c r="A234" i="92" l="1"/>
  <c r="A235" i="92" l="1"/>
  <c r="A236" i="92" l="1"/>
  <c r="A237" i="92" l="1"/>
  <c r="A238" i="92" l="1"/>
  <c r="A239" i="92" l="1"/>
  <c r="A240" i="92" l="1"/>
  <c r="A241" i="92" l="1"/>
  <c r="A242" i="92" l="1"/>
  <c r="A243" i="92" l="1"/>
  <c r="A244" i="92" l="1"/>
  <c r="A245" i="92" l="1"/>
  <c r="A246" i="92" l="1"/>
  <c r="A247" i="92" l="1"/>
  <c r="A248" i="92" l="1"/>
  <c r="A249" i="92" l="1"/>
  <c r="A250" i="92" l="1"/>
  <c r="A251" i="92" l="1"/>
  <c r="A252" i="92" l="1"/>
  <c r="A253" i="92" l="1"/>
  <c r="A254" i="92" l="1"/>
  <c r="A255" i="92" l="1"/>
  <c r="A256" i="92" l="1"/>
  <c r="A257" i="92" l="1"/>
  <c r="A258" i="92" l="1"/>
  <c r="A259" i="92" l="1"/>
  <c r="A260" i="92" l="1"/>
  <c r="A261" i="92" l="1"/>
  <c r="A262" i="92" l="1"/>
  <c r="A263" i="92" l="1"/>
  <c r="A264" i="92" l="1"/>
  <c r="A265" i="92" l="1"/>
  <c r="A266" i="92" l="1"/>
  <c r="A267" i="92" l="1"/>
  <c r="A268" i="92" l="1"/>
  <c r="A269" i="92" l="1"/>
  <c r="A270" i="92" l="1"/>
  <c r="A271" i="92" l="1"/>
  <c r="A272" i="92" l="1"/>
  <c r="A273" i="92" l="1"/>
  <c r="A274" i="92" l="1"/>
  <c r="A275" i="92" l="1"/>
  <c r="A276" i="92" l="1"/>
  <c r="A277" i="92" l="1"/>
  <c r="A278" i="92" l="1"/>
  <c r="A279" i="92" l="1"/>
  <c r="A280" i="92" l="1"/>
  <c r="A281" i="92" l="1"/>
  <c r="A282" i="92" l="1"/>
  <c r="A283" i="92" l="1"/>
  <c r="A284" i="92" l="1"/>
  <c r="A285" i="92" l="1"/>
  <c r="A286" i="92" l="1"/>
  <c r="A287" i="92" l="1"/>
  <c r="A288" i="92" l="1"/>
  <c r="A289" i="92" l="1"/>
  <c r="A290" i="92" l="1"/>
  <c r="A291" i="92" l="1"/>
  <c r="A292" i="92" l="1"/>
  <c r="A293" i="92" l="1"/>
  <c r="A294" i="92" l="1"/>
  <c r="A295" i="92" l="1"/>
  <c r="A296" i="92" l="1"/>
  <c r="A297" i="92" l="1"/>
  <c r="A298" i="92" l="1"/>
  <c r="A299" i="92" l="1"/>
  <c r="A300" i="92" l="1"/>
  <c r="A301" i="92" l="1"/>
  <c r="A302" i="92" l="1"/>
  <c r="A303" i="92" l="1"/>
  <c r="A304" i="92" l="1"/>
  <c r="A305" i="92" l="1"/>
  <c r="A306" i="92" l="1"/>
  <c r="A307" i="92" l="1"/>
  <c r="A308" i="92" l="1"/>
  <c r="A309" i="92" l="1"/>
  <c r="A310" i="92" l="1"/>
  <c r="A311" i="92" l="1"/>
  <c r="A312" i="92" l="1"/>
  <c r="A313" i="92" l="1"/>
  <c r="A314" i="92" l="1"/>
  <c r="A315" i="92" l="1"/>
  <c r="A316" i="92" l="1"/>
  <c r="A317" i="92" l="1"/>
  <c r="A318" i="92" l="1"/>
  <c r="A319" i="92" l="1"/>
  <c r="A320" i="92" l="1"/>
  <c r="A321" i="92" l="1"/>
  <c r="A322" i="92" l="1"/>
  <c r="A323" i="92" l="1"/>
  <c r="A324" i="92" l="1"/>
  <c r="A325" i="92" l="1"/>
  <c r="A326" i="92" l="1"/>
  <c r="A327" i="92" l="1"/>
  <c r="A328" i="92" l="1"/>
  <c r="A329" i="92" l="1"/>
  <c r="A330" i="92" l="1"/>
  <c r="A331" i="92" l="1"/>
  <c r="A332" i="92" l="1"/>
  <c r="A333" i="92" l="1"/>
  <c r="A334" i="92" l="1"/>
  <c r="A335" i="92" l="1"/>
  <c r="A336" i="92" l="1"/>
  <c r="A337" i="92" l="1"/>
  <c r="A338" i="92" l="1"/>
  <c r="A339" i="92" l="1"/>
  <c r="A340" i="92" l="1"/>
  <c r="A341" i="92" l="1"/>
  <c r="A342" i="92" l="1"/>
  <c r="A343" i="92" l="1"/>
  <c r="A344" i="92" l="1"/>
  <c r="A345" i="92" l="1"/>
  <c r="A346" i="92" l="1"/>
  <c r="A347" i="92" l="1"/>
  <c r="A348" i="92" l="1"/>
  <c r="A349" i="92" l="1"/>
  <c r="A350" i="92" l="1"/>
  <c r="A351" i="92" l="1"/>
  <c r="A352" i="92" l="1"/>
  <c r="A353" i="92" l="1"/>
  <c r="A354" i="92" l="1"/>
  <c r="A355" i="92" l="1"/>
</calcChain>
</file>

<file path=xl/sharedStrings.xml><?xml version="1.0" encoding="utf-8"?>
<sst xmlns="http://schemas.openxmlformats.org/spreadsheetml/2006/main" count="6783" uniqueCount="1438">
  <si>
    <t>Item</t>
  </si>
  <si>
    <t>Descrição dos Serviços</t>
  </si>
  <si>
    <t>Und</t>
  </si>
  <si>
    <t>Qtde</t>
  </si>
  <si>
    <t>Preço Unit. 
(c/ BDI)</t>
  </si>
  <si>
    <t>Preço Total</t>
  </si>
  <si>
    <t>%</t>
  </si>
  <si>
    <t>TOTAL GERAL</t>
  </si>
  <si>
    <t>Código</t>
  </si>
  <si>
    <t>BDI:</t>
  </si>
  <si>
    <t>Fonte</t>
  </si>
  <si>
    <t xml:space="preserve">Descrição </t>
  </si>
  <si>
    <t>Coeficiente</t>
  </si>
  <si>
    <t>Preço (R$)</t>
  </si>
  <si>
    <t>Preço Total (R$)</t>
  </si>
  <si>
    <t>ORIGEM DA COMPOSIÇÃO:</t>
  </si>
  <si>
    <t>Total (Custo Direto sem LDI)</t>
  </si>
  <si>
    <t>PLANILHA RESUMO</t>
  </si>
  <si>
    <t>Percentual (%)</t>
  </si>
  <si>
    <t>LDI (Lucro e Despesas Indiretas)</t>
  </si>
  <si>
    <t>LDI (Lucros e Despesas Indiretas)</t>
  </si>
  <si>
    <t>Valor (R$)</t>
  </si>
  <si>
    <t>Custos</t>
  </si>
  <si>
    <t>Valor do Custo Direto</t>
  </si>
  <si>
    <t>Custo Total da Obra (Custo Direto + LDI)</t>
  </si>
  <si>
    <t>OBSERVAÇÕES:</t>
  </si>
  <si>
    <t>M2</t>
  </si>
  <si>
    <t>M3</t>
  </si>
  <si>
    <t>CJ</t>
  </si>
  <si>
    <t>M</t>
  </si>
  <si>
    <t>KG</t>
  </si>
  <si>
    <t>41.02.01</t>
  </si>
  <si>
    <t>INSTALACAO PROVISORIA DE AGUA</t>
  </si>
  <si>
    <t>H</t>
  </si>
  <si>
    <t>SERVENTE COM ENCARGOS COMPLEMENTARES</t>
  </si>
  <si>
    <t>CARPINTEIRO DE FORMAS COM ENCARGOS COMPLEMENTARES</t>
  </si>
  <si>
    <t>MES</t>
  </si>
  <si>
    <t>ENGENHEIRO CIVIL DE OBRA JUNIOR COM ENCARGOS COMPLEMENTARES</t>
  </si>
  <si>
    <t>CHP</t>
  </si>
  <si>
    <t>CHI</t>
  </si>
  <si>
    <t>ARMADOR COM ENCARGOS COMPLEMENTARES</t>
  </si>
  <si>
    <t>PEDREIRO COM ENCARGOS COMPLEMENTARES</t>
  </si>
  <si>
    <t>LOUÇAS</t>
  </si>
  <si>
    <t>ENCANADOR OU BOMBEIRO HIDRÁULICO COM ENCARGOS COMPLEMENTARES</t>
  </si>
  <si>
    <t>SERRALHEIRO COM ENCARGOS COMPLEMENTARES</t>
  </si>
  <si>
    <t>TELHADISTA COM ENCARGOS COMPLEMENTARES</t>
  </si>
  <si>
    <t>GUINCHO ELÉTRICO DE COLUNA, CAPACIDADE 400 KG, COM MOTO FREIO, MOTOR TRIFÁSICO DE 1,25 CV - CHP DIURNO. AF_03/2016</t>
  </si>
  <si>
    <t>GUINCHO ELÉTRICO DE COLUNA, CAPACIDADE 400 KG, COM MOTO FREIO, MOTOR TRIFÁSICO DE 1,25 CV - CHI DIURNO. AF_03/2016</t>
  </si>
  <si>
    <t>AUXILIAR DE ENCANADOR OU BOMBEIRO HIDRÁULICO COM ENCARGOS COMPLEMENTARES</t>
  </si>
  <si>
    <t>ELETRICISTA COM ENCARGOS COMPLEMENTARES</t>
  </si>
  <si>
    <t>VIDRACEIRO COM ENCARGOS COMPLEMENTARES</t>
  </si>
  <si>
    <t>REGULARIZAÇAO E COMPACT.TERRENO C/PLACA VIBRATORIA</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</si>
  <si>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</si>
  <si>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</si>
  <si>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PINTOR COM ENCARGOS COMPLEMENTARES</t>
  </si>
  <si>
    <t>MARMORISTA/GRANITEIRO COM ENCARGOS COMPLEMENTARES</t>
  </si>
  <si>
    <t>UN</t>
  </si>
  <si>
    <t>GRUPO DE SOLDAGEM COM GERADOR A DIESEL 60 CV PARA SOLDA ELÉTRICA, SOBRE 04 RODAS, COM MOTOR 4 CILINDROS 600 A - CHP DIURNO. AF_02/2016</t>
  </si>
  <si>
    <t>CÓDIGO</t>
  </si>
  <si>
    <t>PÁ CARREGADEIRA SOBRE RODAS, POTÊNCIA LÍQUIDA 128 HP, CAPACIDADE DA CAÇAMBA 1,7 A 2,8 M3, PESO OPERACIONAL 11632 KG - CHP DIURNO. AF_06/2014</t>
  </si>
  <si>
    <t>SERRA CIRCULAR DE BANCADA COM MOTOR ELÉTRICO POTÊNCIA DE 5HP, COM COIFA PARA DISCO 10" - CHP DIURNO. AF_08/2015</t>
  </si>
  <si>
    <t>PÁ CARREGADEIRA SOBRE RODAS, POTÊNCIA LÍQUIDA 128 HP, CAPACIDADE DA CAÇAMBA 1,7 A 2,8 M3, PESO OPERACIONAL 11632 KG - CHI DIURNO. AF_06/2014</t>
  </si>
  <si>
    <t>GRUPO DE SOLDAGEM COM GERADOR A DIESEL 60 CV PARA SOLDA ELÉTRICA, SOBRE 04 RODAS, COM MOTOR 4 CILINDROS 600 A - CHI DIURNO. AF_02/2016</t>
  </si>
  <si>
    <t>SERRA CIRCULAR DE BANCADA COM MOTOR ELÉTRICO POTÊNCIA DE 5HP, COM COIFA PARA DISCO 10" - CHI DIURNO. AF_08/2015</t>
  </si>
  <si>
    <t>M3XKM</t>
  </si>
  <si>
    <t>AJUDANTE DE CARPINTEIRO COM ENCARGOS COMPLEMENTARES</t>
  </si>
  <si>
    <t>AJUDANTE DE ESTRUTURA METÁLICA COM ENCARGOS COMPLEMENTARES</t>
  </si>
  <si>
    <t>AUXILIAR DE ELETRICISTA COM ENCARGOS COMPLEMENTARES</t>
  </si>
  <si>
    <t>AUXILIAR DE SERRALHEIRO COM ENCARGOS COMPLEMENTARES</t>
  </si>
  <si>
    <t>AZULEJISTA OU LADRILHISTA COM ENCARGOS COMPLEMENTARES</t>
  </si>
  <si>
    <t>MONTADOR DE ESTRUTURA METÁLICA COM ENCARGOS COMPLEMENTARES</t>
  </si>
  <si>
    <t>SOLDADOR COM ENCARGOS COMPLEMENTARES</t>
  </si>
  <si>
    <t xml:space="preserve">UN    </t>
  </si>
  <si>
    <t xml:space="preserve">M3    </t>
  </si>
  <si>
    <t xml:space="preserve">M2    </t>
  </si>
  <si>
    <t xml:space="preserve">M     </t>
  </si>
  <si>
    <t xml:space="preserve">KG    </t>
  </si>
  <si>
    <t xml:space="preserve">L     </t>
  </si>
  <si>
    <t xml:space="preserve">MES   </t>
  </si>
  <si>
    <t xml:space="preserve">CJ    </t>
  </si>
  <si>
    <t xml:space="preserve">CENTO </t>
  </si>
  <si>
    <t xml:space="preserve">310ML </t>
  </si>
  <si>
    <t>CERTIFICAÇÃO DE GARANTIA DE TRANSMISSÃO DE CABOS LÓGICOS - CATEGORIA 5E</t>
  </si>
  <si>
    <t>10.35.74</t>
  </si>
  <si>
    <t>11.14.06</t>
  </si>
  <si>
    <t>13.40.53</t>
  </si>
  <si>
    <t>40.24.15</t>
  </si>
  <si>
    <t>40.30.21</t>
  </si>
  <si>
    <t>40.32.05</t>
  </si>
  <si>
    <t>40.32.22</t>
  </si>
  <si>
    <t>40.32.23</t>
  </si>
  <si>
    <t>40.32.30</t>
  </si>
  <si>
    <t>45.01.03</t>
  </si>
  <si>
    <t>50.20.20</t>
  </si>
  <si>
    <t>50.20.21</t>
  </si>
  <si>
    <t>ARGAMASSA DE CIMENTO E AREIA 1:3</t>
  </si>
  <si>
    <t>REGULARIZACAO E COMPACTACAO MANUAL DE TERRENO</t>
  </si>
  <si>
    <t>REATERRO MANUAL DE VALAS</t>
  </si>
  <si>
    <t>60.21.15</t>
  </si>
  <si>
    <t>82.15.09</t>
  </si>
  <si>
    <t>89.05.01</t>
  </si>
  <si>
    <t>89.18.01</t>
  </si>
  <si>
    <t>METALON CHAPA 18 - 30x20mm / (50X30MM)</t>
  </si>
  <si>
    <t>MOBILIZAÇAO E DESMOB.DE TRADO P/ESTACA ESC.MECANIC</t>
  </si>
  <si>
    <t>1.1</t>
  </si>
  <si>
    <t>FECHADURA DE EMBUTIR COM CILINDRO, EXTERNA, COMPLETA, ACABAMENTO PADRÃO MÉDIO, INCLUSO EXECUÇÃO DE FURO - FORNECIMENTO E INSTALAÇÃO. AF_12/2019</t>
  </si>
  <si>
    <t>FECHADURA DE EMBUTIR PARA PORTAS INTERNAS, COMPLETA, ACABAMENTO PADRÃO MÉDIO, COM EXECUÇÃO DE FURO - FORNECIMENTO E INSTALAÇÃO. AF_12/2019</t>
  </si>
  <si>
    <t>JANELA DE AÇO TIPO BASCULANTE PARA VIDROS, COM BATENTE, FERRAGENS E PINTURA ANTICORROSIVA. EXCLUSIVE VIDROS, ACABAMENTO, ALIZAR E CONTRAMARCO. FORNECIMENTO E INSTALAÇÃO. AF_12/2019</t>
  </si>
  <si>
    <t>CONTRAMARCO DE AÇO, FIXAÇÃO COM ARGAMASSA - FORNECIMENTO E INSTALAÇÃO. AF_12/2019</t>
  </si>
  <si>
    <t>PORTA EM ALUMÍNIO DE ABRIR TIPO VENEZIANA COM GUARNIÇÃO, FIXAÇÃO COM PARAFUSOS - FORNECIMENTO E INSTALAÇÃO. AF_12/2019</t>
  </si>
  <si>
    <t>TARJETA TIPO LIVRE/OCUPADO PARA PORTA DE BANHEIRO. AF_12/2019</t>
  </si>
  <si>
    <t>CABO ELETRÔNICO CATEGORIA 5E, INSTALADO EM EDIFICAÇÃO RESIDENCIAL - FORNECIMENTO E INSTALAÇÃO. AF_11/2019</t>
  </si>
  <si>
    <t>PATCH PANEL 24 PORTAS, CATEGORIA 5E - FORNECIMENTO E INSTALAÇÃO. AF_11/2019</t>
  </si>
  <si>
    <t>TOMADA DE REDE RJ45 - FORNECIMENTO E INSTALAÇÃO. AF_11/2019</t>
  </si>
  <si>
    <t>ARGAMASSA TRAÇO 1:3 (EM VOLUME DE CIMENTO E AREIA MÉDIA ÚMIDA), PREPARO MECÂNICO COM BETONEIRA 400 L. AF_08/2019</t>
  </si>
  <si>
    <t>ARGAMASSA TRAÇO 1:3 (EM VOLUME DE CIMENTO E AREIA MÉDIA ÚMIDA), PREPARO MECÂNICO COM BETONEIRA 600 L. AF_08/2019</t>
  </si>
  <si>
    <t>LIMPEZA DE PISO CERÂMICO OU PORCELANATO COM VASSOURA A SECO. AF_04/2019</t>
  </si>
  <si>
    <t>TÉCNICO EM SEGURANÇA DO TRABALHO COM ENCARGOS COMPLEMENTARES</t>
  </si>
  <si>
    <t>ED-48182</t>
  </si>
  <si>
    <t>ED-48274</t>
  </si>
  <si>
    <t>ED-48275</t>
  </si>
  <si>
    <t>ED-48337</t>
  </si>
  <si>
    <t>ED-48348</t>
  </si>
  <si>
    <t>ED-48367</t>
  </si>
  <si>
    <t>ED-48375</t>
  </si>
  <si>
    <t>ED-14740</t>
  </si>
  <si>
    <t>ED-48669</t>
  </si>
  <si>
    <t>ED-48670</t>
  </si>
  <si>
    <t>ED-15114</t>
  </si>
  <si>
    <t>ED-15115</t>
  </si>
  <si>
    <t>ED-15116</t>
  </si>
  <si>
    <t>ED-49447</t>
  </si>
  <si>
    <t>ED-49300</t>
  </si>
  <si>
    <t>ED-49812</t>
  </si>
  <si>
    <t>ED-49932</t>
  </si>
  <si>
    <t>ED-49915</t>
  </si>
  <si>
    <t>ED-49883</t>
  </si>
  <si>
    <t>ED-50066</t>
  </si>
  <si>
    <t>ED-50034</t>
  </si>
  <si>
    <t>ED-50029</t>
  </si>
  <si>
    <t>ED-50027</t>
  </si>
  <si>
    <t>ED-50028</t>
  </si>
  <si>
    <t>ED-49984</t>
  </si>
  <si>
    <t>ED-50146</t>
  </si>
  <si>
    <t>ED-50133</t>
  </si>
  <si>
    <t>ED-50206</t>
  </si>
  <si>
    <t>ED-50207</t>
  </si>
  <si>
    <t>ED-50201</t>
  </si>
  <si>
    <t>ED-50205</t>
  </si>
  <si>
    <t>ED-50348</t>
  </si>
  <si>
    <t>ED-9013</t>
  </si>
  <si>
    <t>ED-50525</t>
  </si>
  <si>
    <t>ED-50516</t>
  </si>
  <si>
    <t>ED-50655</t>
  </si>
  <si>
    <t>ED-50684</t>
  </si>
  <si>
    <t>ED-50708</t>
  </si>
  <si>
    <t>ED-50986</t>
  </si>
  <si>
    <t>ED-13932</t>
  </si>
  <si>
    <t>ED-51055</t>
  </si>
  <si>
    <t>ED-51092</t>
  </si>
  <si>
    <t>ED-51123</t>
  </si>
  <si>
    <t>U</t>
  </si>
  <si>
    <t>DISPENSER EM PLÁSTICO PARA PAPEL TOALHA 2 OU 3 FOLHAS</t>
  </si>
  <si>
    <t>VÁLVULA DE ESFERA EM LATÃO, DIÂMETRO DE 1/2" NPT</t>
  </si>
  <si>
    <t>VÁLVULA DE ESFERA EM LATÃO, DIÂMETRO DE 3/4" NPT</t>
  </si>
  <si>
    <t>RÉGUA COM 8 TOMADAS (2P+T), PARA FIXAÇÃO NO RACK DE 19" (1U)</t>
  </si>
  <si>
    <t>CANALETA PARA DRENAGEM, EM CONCRETO COM FCK 15MPA, MOLDADA IN LOCO, SEÇÃO 15X15CM, FORMA EM MADEIRA, EXCLUSIVE TAMPA, INCLUSIVE ESCAVAÇÃO, REATERRO COM TRANSPORTE E RETIRADA DO MATERIAL ESCAVADO (EM CAÇAMBA)</t>
  </si>
  <si>
    <t>FORNECIMENTO E ASSENTAMENTO DE TUBO PVC RÍGIDO, DRENAGEM/PLUVIAL, PBV - SÉRIE NORMAL, DN 100 MM (4"), INCLUSIVE CONEXÕES</t>
  </si>
  <si>
    <t>FORNECIMENTO E ASSENTAMENTO DE TUBO PVC RÍGIDO, DRENAGEM/PLUVIAL, PBV - SÉRIE NORMAL, DN 150 MM (6"), INCLUSIVE CONEXÕES</t>
  </si>
  <si>
    <t>DUTO CORRUGADO EM PEAD (POLIETILENO DE ALTA DENSIDADE), PARA PROTEÇÃO DE CABOS SUBTERRÂNEOS DN 150 MM (6")</t>
  </si>
  <si>
    <t xml:space="preserve">LASTRO DE CONCRETO MAGRO, INCLUSIVE TRANSPORTE, LANÇAMENTO E ADENSAMENTO </t>
  </si>
  <si>
    <t>FORNECIMENTO E ASSENTAMENTO DE TUBO DE POLIPROPILENO (PPR), PRESSÃO DE 20 KGF/CM², INCLUSIVE CONEXÕES E SUPORTES, D = 63 MM (NBR 15813)</t>
  </si>
  <si>
    <t>FORNECIMENTO E ASSENTAMENTO DE TUBO PVC RÍGIDO, ESGOTO, PB - SÉRIE NORMAL, DN 40MM (1.1/2"), INCLUSIVE CONEXÕES</t>
  </si>
  <si>
    <t>FORNECIMENTO E ASSENTAMENTO DE TUBO PVC RÍGIDO, ESGOTO, PBV - SÉRIE NORMAL, DN 100 MM (4"), INCLUSIVE CONEXÕES</t>
  </si>
  <si>
    <t>FORNECIMENTO E ASSENTAMENTO DE TUBO PVC RÍGIDO, ESGOTO, PBV - SÉRIE NORMAL, DN 50 MM (2"), INCLUSIVE CONEXÕES</t>
  </si>
  <si>
    <t>FORNECIMENTO E ASSENTAMENTO DE TUBO PVC RÍGIDO, ESGOTO, PBV - SÉRIE NORMAL, DN 75 MM (3"), INCLUSIVE CONEXÕES</t>
  </si>
  <si>
    <t>FORNECIMENTO E ASSENTAMENTO DE TUBO PVC RÍGIDO SOLDÁVEL, ÁGUA FRIA, DN 20 MM (1/2"), INCLUSIVE CONEXÕES</t>
  </si>
  <si>
    <t>FORNECIMENTO E ASSENTAMENTO DE TUBO PVC RÍGIDO SOLDÁVEL, ÁGUA FRIA, DN 25 MM (3/4") , INCLUSIVE CONEXÕES</t>
  </si>
  <si>
    <t>FORNECIMENTO E ASSENTAMENTO DE TUBO PVC RÍGIDO SOLDÁVEL, ÁGUA FRIA, DN 32 MM (1") , INCLUSIVE CONEXÕES</t>
  </si>
  <si>
    <t>FORNECIMENTO E ASSENTAMENTO DE TUBO PVC RÍGIDO SOLDÁVEL, ÁGUA FRIA, DN 50 MM (1.1/2"), INCLUSIVE CONEXÕES</t>
  </si>
  <si>
    <t>FORNECIMENTO E ASSENTAMENTO DE TUBO PVC RÍGIDO SOLDÁVEL, ÁGUA FRIA, DN 85 MM (3"), INCLUSIVE CONEXÕES</t>
  </si>
  <si>
    <t>MÊS</t>
  </si>
  <si>
    <t>PINTURA COM VERNIZ ACRÍLICO EM ALVENARIA OU CONCRETO, DUAS (2) DEMÃOS, INCLUSIVE PREPARAÇÃO DA SUPERFÍCIE COM LIXAMENTO</t>
  </si>
  <si>
    <t>CABO DE COBRE NU #25MM2 - 7 FIOSX2,06MM, PARA ELEMENTOS DE CAPTAÇÃO/ANEL DE CINTAMENTO (SPDA), INCLUSIVE PRESILHA DE FIXAÇÃO</t>
  </si>
  <si>
    <t>PR A1</t>
  </si>
  <si>
    <t>ESCAVACAO MANUAL H &lt;= 1.5M</t>
  </si>
  <si>
    <t>LOCAÇÃO VEICULO TIPO PICAPE LEVE C/ SEGURO SEM COMBUSTÍVEL</t>
  </si>
  <si>
    <t>COMPOSIÇÕES DE PREÇO UNITÁRIO</t>
  </si>
  <si>
    <t>ENCHIMENTO DE AREIA PARA DRENO, LANÇAMENTO MECANIZADO. AF_07/2021</t>
  </si>
  <si>
    <t>ESTACA BROCA DE CONCRETO, DIÂMETRO DE 20CM, ESCAVAÇÃO MANUAL COM TRADO CONCHA, COM ARMADURA DE ARRANQUE. AF_05/2020</t>
  </si>
  <si>
    <t>COMPACTAÇÃO MECÂNICA DE SOLO PARA EXECUÇÃO DE RADIER, PISO DE CONCRETO OU LAJE SOBRE SOLO, COM COMPACTADOR DE SOLOS A PERCUSSÃO. AF_09/2021</t>
  </si>
  <si>
    <t>FABRICAÇÃO, MONTAGEM E DESMONTAGEM DE FORMA PARA RADIER, PISO DE CONCRETO OU LAJE SOBRE SOLO, EM MADEIRA SERRADA, 4 UTILIZAÇÕES. AF_09/2021</t>
  </si>
  <si>
    <t>CAMADA SEPARADORA PARA EXECUÇÃO DE RADIER, PISO DE CONCRETO OU LAJE SOBRE SOLO, EM LONA PLÁSTICA. AF_09/2021</t>
  </si>
  <si>
    <t>EXECUÇÃO DE RADIER, ESPESSURA DE 10 CM, FCK = 30 MPA, COM USO DE FORMAS EM MADEIRA SERRADA. AF_09/2021</t>
  </si>
  <si>
    <t>FABRICAÇÃO DE ESCORAS DO TIPO PONTALETE, EM MADEIRA, PARA PÉ-DIREITO SIMPLES. AF_09/2020</t>
  </si>
  <si>
    <t>MONTAGEM E DESMONTAGEM DE FÔRMA DE LAJE MACIÇA, PÉ-DIREITO SIMPLES, EM MADEIRA SERRADA, 1 UTILIZAÇÃO. AF_09/2020</t>
  </si>
  <si>
    <t>GRAUTEAMENTO VERTICAL EM ALVENARIA ESTRUTURAL. AF_09/2021</t>
  </si>
  <si>
    <t>CONCRETO FCK = 25MPA, TRAÇO 1:2,3:2,7 (EM MASSA SECA DE CIMENTO/ AREIA MÉDIA/ BRITA 1) - PREPARO MECÂNICO COM BETONEIRA 400 L. AF_05/2021</t>
  </si>
  <si>
    <t>ELETRODUTO RÍGIDO ROSCÁVEL, PVC, DN 60 MM (2"), PARA REDE ENTERRADA DE DISTRIBUIÇÃO DE ENERGIA ELÉTRICA - FORNECIMENTO E INSTALAÇÃO. AF_12/2021</t>
  </si>
  <si>
    <t>ELETRODUTO FLEXÍVEL CORRUGADO, PEAD, DN 63 (2"), PARA REDE ENTERRADA DE DISTRIBUIÇÃO DE ENERGIA ELÉTRICA - FORNECIMENTO E INSTALAÇÃO. AF_12/2021</t>
  </si>
  <si>
    <t>CAIXA ENTERRADA ELÉTRICA RETANGULAR, EM CONCRETO PRÉ-MOLDADO, FUNDO COM BRITA, DIMENSÕES INTERNAS: 0,3X0,3X0,3 M. AF_12/2020</t>
  </si>
  <si>
    <t>CAIXA ENTERRADA ELÉTRICA RETANGULAR, EM CONCRETO PRÉ-MOLDADO, FUNDO COM BRITA, DIMENSÕES INTERNAS: 0,6X0,6X0,5 M. AF_12/2020</t>
  </si>
  <si>
    <t>DISJUNTOR MONOPOLAR TIPO DIN, CORRENTE NOMINAL DE 10A - FORNECIMENTO E INSTALAÇÃO. AF_10/2020</t>
  </si>
  <si>
    <t>DISJUNTOR MONOPOLAR TIPO DIN, CORRENTE NOMINAL DE 16A - FORNECIMENTO E INSTALAÇÃO. AF_10/2020</t>
  </si>
  <si>
    <t>DISJUNTOR BIPOLAR TIPO DIN, CORRENTE NOMINAL DE 10A - FORNECIMENTO E INSTALAÇÃO. AF_10/2020</t>
  </si>
  <si>
    <t>DISJUNTOR BIPOLAR TIPO DIN, CORRENTE NOMINAL DE 16A - FORNECIMENTO E INSTALAÇÃO. AF_10/2020</t>
  </si>
  <si>
    <t>DISJUNTOR BIPOLAR TIPO DIN, CORRENTE NOMINAL DE 20A - FORNECIMENTO E INSTALAÇÃO. AF_10/2020</t>
  </si>
  <si>
    <t>DISJUNTOR BIPOLAR TIPO DIN, CORRENTE NOMINAL DE 25A - FORNECIMENTO E INSTALAÇÃO. AF_10/2020</t>
  </si>
  <si>
    <t>DISJUNTOR BIPOLAR TIPO DIN, CORRENTE NOMINAL DE 32A - FORNECIMENTO E INSTALAÇÃO. AF_10/2020</t>
  </si>
  <si>
    <t>DISJUNTOR TRIPOLAR TIPO DIN, CORRENTE NOMINAL DE 16A - FORNECIMENTO E INSTALAÇÃO. AF_10/2020</t>
  </si>
  <si>
    <t>DISJUNTOR TRIPOLAR TIPO DIN, CORRENTE NOMINAL DE 20A - FORNECIMENTO E INSTALAÇÃO. AF_10/2020</t>
  </si>
  <si>
    <t>DISJUNTOR TRIPOLAR TIPO DIN, CORRENTE NOMINAL DE 32A - FORNECIMENTO E INSTALAÇÃO. AF_10/2020</t>
  </si>
  <si>
    <t>QUADRO DE DISTRIBUIÇÃO DE ENERGIA EM CHAPA DE AÇO GALVANIZADO, DE SOBREPOR, COM BARRAMENTO TRIFÁSICO, PARA 18 DISJUNTORES DIN 100A - FORNECIMENTO E INSTALAÇÃO. AF_10/2020</t>
  </si>
  <si>
    <t>QUADRO DE DISTRIBUIÇÃO DE ENERGIA EM CHAPA DE AÇO GALVANIZADO, DE EMBUTIR, COM BARRAMENTO TRIFÁSICO, PARA 30 DISJUNTORES DIN 150A - FORNECIMENTO E INSTALAÇÃO. AF_10/2020</t>
  </si>
  <si>
    <t>DISJUNTOR TERMOMAGNÉTICO TRIPOLAR , CORRENTE NOMINAL DE 125A - FORNECIMENTO E INSTALAÇÃO. AF_10/2020</t>
  </si>
  <si>
    <t>DISJUNTOR TERMOMAGNÉTICO TRIPOLAR , CORRENTE NOMINAL DE 400A - FORNECIMENTO E INSTALAÇÃO. AF_10/2020</t>
  </si>
  <si>
    <t>CONTATOR TRIPOLAR I NOMINAL 22A - FORNECIMENTO E INSTALAÇÃO. AF_10/2020</t>
  </si>
  <si>
    <t>LUMINÁRIA DE EMERGÊNCIA, COM 30 LÂMPADAS LED DE 2 W, SEM REATOR - FORNECIMENTO E INSTALAÇÃO. AF_02/2020</t>
  </si>
  <si>
    <t>RELÉ FOTOELÉTRICO PARA COMANDO DE ILUMINAÇÃO EXTERNA 1000 W - FORNECIMENTO E INSTALAÇÃO. AF_08/2020</t>
  </si>
  <si>
    <t>ABRIGO PARA HIDRANTE, 75X45X17CM, COM REGISTRO GLOBO ANGULAR 45 GRAUS 2 1/2", ADAPTADOR STORZ 2 1/2", MANGUEIRA DE INCÊNDIO 15M 2 1/2" E ESGUICHO EM LATÃO 2 1/2" - FORNECIMENTO E INSTALAÇÃO. AF_10/2020</t>
  </si>
  <si>
    <t>TANQUE DE LOUÇA BRANCA COM COLUNA, 30L OU EQUIVALENTE - FORNECIMENTO E INSTALAÇÃO. AF_01/2020</t>
  </si>
  <si>
    <t>SIFÃO DO TIPO FLEXÍVEL EM PVC 1  X 1.1/2  - FORNECIMENTO E INSTALAÇÃO. AF_01/2020</t>
  </si>
  <si>
    <t>ENGATE FLEXÍVEL EM INOX, 1/2  X 40CM - FORNECIMENTO E INSTALAÇÃO. AF_01/2020</t>
  </si>
  <si>
    <t>LAVATÓRIO LOUÇA BRANCA SUSPENSO, 29,5 X 39CM OU EQUIVALENTE, PADRÃO POPULAR - FORNECIMENTO E INSTALAÇÃO. AF_01/2020</t>
  </si>
  <si>
    <t>VASO SANITÁRIO SIFONADO COM CAIXA ACOPLADA LOUÇA BRANCA - PADRÃO MÉDIO, INCLUSO ENGATE FLEXÍVEL EM METAL CROMADO, 1/2  X 40CM - FORNECIMENTO E INSTALAÇÃO. AF_01/2020</t>
  </si>
  <si>
    <t>CUBA DE EMBUTIR DE AÇO INOXIDÁVEL MÉDIA, INCLUSO VÁLVULA TIPO AMERICANA EM METAL CROMADO E SIFÃO FLEXÍVEL EM PVC - FORNECIMENTO E INSTALAÇÃO. AF_01/2020</t>
  </si>
  <si>
    <t>CUBA DE EMBUTIR OVAL EM LOUÇA BRANCA, 35 X 50CM OU EQUIVALENTE, INCLUSO VÁLVULA EM METAL CROMADO E SIFÃO FLEXÍVEL EM PVC - FORNECIMENTO E INSTALAÇÃO. AF_01/2020</t>
  </si>
  <si>
    <t>PAPELEIRA DE PAREDE EM METAL CROMADO SEM TAMPA, INCLUSO FIXAÇÃO. AF_01/2020</t>
  </si>
  <si>
    <t>SABONETEIRA PLASTICA TIPO DISPENSER PARA SABONETE LIQUIDO COM RESERVATORIO 800 A 1500 ML, INCLUSO FIXAÇÃO. AF_01/2020</t>
  </si>
  <si>
    <t>BARRA DE APOIO RETA, EM ACO INOX POLIDO, COMPRIMENTO 70 CM,  FIXADA NA PAREDE - FORNECIMENTO E INSTALAÇÃO. AF_01/2020</t>
  </si>
  <si>
    <t>BARRA DE APOIO RETA, EM ACO INOX POLIDO, COMPRIMENTO 80 CM,  FIXADA NA PAREDE - FORNECIMENTO E INSTALAÇÃO. AF_01/2020</t>
  </si>
  <si>
    <t>CAIXA DE GORDURA ESPECIAL (CAPACIDADE: 312 L - PARA ATÉ 146 PESSOAS SERVIDAS NO PICO), RETANGULAR, EM ALVENARIA COM BLOCOS DE CONCRETO, DIMENSÕES INTERNAS = 0,4X1,2 M, ALTURA INTERNA = 1 M. AF_12/2020</t>
  </si>
  <si>
    <t>REGISTRO DE GAVETA BRUTO, LATÃO, ROSCÁVEL, 3/4", COM ACABAMENTO E CANOPLA CROMADOS - FORNECIMENTO E INSTALAÇÃO. AF_08/2021</t>
  </si>
  <si>
    <t>REGISTRO DE GAVETA BRUTO, LATÃO, ROSCÁVEL, 1 1/2", COM ACABAMENTO E CANOPLA CROMADOS - FORNECIMENTO E INSTALAÇÃO. AF_08/2021</t>
  </si>
  <si>
    <t>TORNEIRA DE BOIA PARA CAIXA D'ÁGUA, ROSCÁVEL, 3/4" - FORNECIMENTO E INSTALAÇÃO. AF_08/2021</t>
  </si>
  <si>
    <t>ESCAVAÇÃO MECANIZADA DE VALA COM PROFUNDIDADE ATÉ 1,5 M (MÉDIA MONTANTE E JUSANTE/UMA COMPOSIÇÃO POR TRECHO), RETROESCAV. (0,26 M3), LARGURA DE 0,8 M A 1,5 M, EM SOLO DE 1A CATEGORIA, LOCAIS COM BAIXO NÍVEL DE INTERFERÊNCIA. AF_02/2021</t>
  </si>
  <si>
    <t>ESCAVAÇÃO MANUAL DE VALA COM PROFUNDIDADE MENOR OU IGUAL A 1,30 M. AF_02/2021</t>
  </si>
  <si>
    <t>PREPARO DE FUNDO DE VALA COM LARGURA MENOR QUE 1,5 M (ACERTO DO SOLO NATURAL). AF_08/2020</t>
  </si>
  <si>
    <t>LIXAMENTO MANUAL EM SUPERFÍCIES METÁLICAS EM OBRA. AF_01/2020</t>
  </si>
  <si>
    <t>PINTURA COM TINTA ALQUÍDICA DE ACABAMENTO (ESMALTE SINTÉTICO FOSCO) APLICADA A ROLO OU PINCEL SOBRE SUPERFÍCIES METÁLICAS (EXCETO PERFIL) EXECUTADO EM OBRA (02 DEMÃOS). AF_01/2020</t>
  </si>
  <si>
    <t>SOLEIRA EM GRANITO, LARGURA 15 CM, ESPESSURA 2,0 CM. AF_09/2020</t>
  </si>
  <si>
    <t>CONTRAPISO EM ARGAMASSA TRAÇO 1:4 (CIMENTO E AREIA), PREPARO MECÂNICO COM BETONEIRA 400 L, APLICADO EM ÁREAS MOLHADAS SOBRE LAJE, ADERIDO, ACABAMENTO NÃO REFORÇADO, ESPESSURA 3CM. AF_07/2021</t>
  </si>
  <si>
    <t>PEITORIL LINEAR EM GRANITO OU MÁRMORE, L = 15CM, COMPRIMENTO DE ATÉ 2M, ASSENTADO COM ARGAMASSA 1:6 COM ADITIVO. AF_11/2020</t>
  </si>
  <si>
    <t>LIMPEZA DE PISO CERÂMICO OU PORCELANATO UTILIZANDO DETERGENTE NEUTRO E ESCOVAÇÃO MANUAL. AF_04/2019</t>
  </si>
  <si>
    <t>LIMPEZA DE REVESTIMENTO CERÂMICO EM PAREDE UTILIZANDO DETERGENTE NEUTRO E ESCOVAÇÃO MANUAL. AF_04/2019</t>
  </si>
  <si>
    <t>LIMPEZA DE LAVATÓRIO DE LOUÇA COM BANCADA DE PEDRA, INCLUSIVE METAIS CORRESPONDENTES. AF_04/2019</t>
  </si>
  <si>
    <t>LIMPEZA DE BACIA SANITÁRIA, BIDÊ OU MICTÓRIO EM LOUÇA, INCLUSIVE METAIS CORRESPONDENTES. AF_04/2019</t>
  </si>
  <si>
    <t>LIMPEZA DE JANELA DE VIDRO COM CAIXILHO EM AÇO/ALUMÍNIO/PVC. AF_04/2019</t>
  </si>
  <si>
    <t>LIMPEZA DE PORTA EM AÇO/ALUMÍNIO. AF_04/2019</t>
  </si>
  <si>
    <t>LIMPEZA DE PORTA DE VIDRO COM CAIXILHO EM AÇO/ ALUMÍNIO/ PVC. AF_04/2019</t>
  </si>
  <si>
    <t>TRANSPORTE COM CAMINHÃO BASCULANTE DE 14 M³, EM VIA URBANA PAVIMENTADA, DMT ATÉ 30 KM (UNIDADE: M3XKM). AF_07/2020</t>
  </si>
  <si>
    <t>TRANSPORTE COM CAMINHÃO BASCULANTE DE 6 M³, EM VIA URBANA PAVIMENTADA, DMT ATÉ 30 KM (UNIDADE: M3XKM). AF_07/2020</t>
  </si>
  <si>
    <t>BARRACÃO DE OBRA PARA ESCRITÓRIO DA FISCALIZAÇÃO TIPO-I, ÁREA INTERNA 18,15M2, EM CHAPA DE COMPENSADO RESINADO, INCLUSIVE MOBILIÁRIO (OBRA DE PEQUENO A MÉDIO PORTE, EFETIVO ATÉ 60 HOMENS) - PADRÃO DER-MG</t>
  </si>
  <si>
    <t>BARRACÃO DE OBRA PARA REFEITÓRIO TIPO-I, ÁREA INTERNA 18,15M2, EM CHAPA DE COMPENSADO RESINADO (OBRA DE MÉDIO PORTE, EFETIVO DE 30 A 60 HOMENS), PADRÃO DER-MG</t>
  </si>
  <si>
    <t>ED-16342</t>
  </si>
  <si>
    <t>LIGAÇÃO PROVISÓRIA DE ENERGIA ELÉTRICA PARA CONTAINER</t>
  </si>
  <si>
    <t>ED-16350</t>
  </si>
  <si>
    <t>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t>
  </si>
  <si>
    <t>ED-16353</t>
  </si>
  <si>
    <t>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t>
  </si>
  <si>
    <t>RODABANCA/FRONTÃO PARA BANCADA EM GRANITO, COR CINZA ANDORINHA, ESP. 2CM, ALTURA DE 10CM, INCLUSIVE REJUNTAMENTO EM MASSA PLÁSTICA NA COR DA PEDRA</t>
  </si>
  <si>
    <t>ED-21636</t>
  </si>
  <si>
    <t>TESTEIRA PARA BANCADA EM GRANITO, COR CINZA ANDORINHA, ESP. 2CM, ALTURA DE 10CM, INCLUSIVE POLIMENTO, CORTE/COLAGEM EM MEIA ESQUADRIA E MASSA PLÁSTICA NA COR DA PEDRA</t>
  </si>
  <si>
    <t>PERFILADO LISO (38X38)MM EM CHAPA DE AÇO GALVANIZADO #18, COM TRATAMENTO PRÉ-ZINCADO, INCLUSIVE FIXAÇÃO SUPERIOR, CONEXÕES E ACESSÓRIOS, EXCLUSIVE TAMPA DE ENCAIXE</t>
  </si>
  <si>
    <t>ED-19510</t>
  </si>
  <si>
    <t>ELETROCALHA LISA (100X50)MM EM CHAPA DE AÇO GALVANIZADO #18, COM TRATAMENTO PRÉ-ZINCADO, INCLUSIVE TAMPA DE ENCAIXE, FIXAÇÃO SUPERIOR, CONEXÕES E ACESSÓRIOS</t>
  </si>
  <si>
    <t>CAIXA DE INSPEÇÃO EM PVC, DIÂMETRO DE 30CM, ALTURA DE 30CM, COM TAMPA EM FERRO FUNDIDO, EXCLUSIVE HASTE DE ATERRAMENTO, INCLUSIVE INSTALAÇÃO</t>
  </si>
  <si>
    <t>RASGO EM ALVENARIA PARA PASSAGEM DE ELETRODUTO/TUBULAÇÃO, DIÂMETROS DE 32MM A 50MM (1.1/4" A 2"), EXCLUSIVE ENCHIMENTO</t>
  </si>
  <si>
    <t>BARRA DE APOIO EM AÇO INOX P/LAVATÓRIO RETANGULAR D=32MM L=49X64X49CM E=1,5MM (ABNT NBR 9050:2020)</t>
  </si>
  <si>
    <t>40.16.12</t>
  </si>
  <si>
    <t>LANÇAMENTO DE CONCRETO BOMBEÁVEL  EM ESTRUTURA</t>
  </si>
  <si>
    <t>CHP/ESCAVADEIRA HIDRAULICA SOBRE ESTEIRAS, CACAMBA 1,3M3, PESO OPERACIONAL 22T, POTÊNCIA BRUTA 156HP, OU EQUIVALENTE</t>
  </si>
  <si>
    <t>CHI/ESCAVADEIRA HIDRAULICA SOBRE ESTEIRAS, CACAMBA 1,3M3, PESO OPERACIONAL 22T, POTÊNCIA BRUTA 156HP, OU EQUIVALENTE</t>
  </si>
  <si>
    <t>GRUPO A - Despesas indiretas</t>
  </si>
  <si>
    <r>
      <rPr>
        <b/>
        <sz val="12"/>
        <rFont val="Arial"/>
        <family val="2"/>
      </rPr>
      <t>A.1</t>
    </r>
    <r>
      <rPr>
        <sz val="12"/>
        <rFont val="Arial"/>
        <family val="2"/>
      </rPr>
      <t xml:space="preserve"> - Administração central (AC)</t>
    </r>
  </si>
  <si>
    <r>
      <rPr>
        <b/>
        <sz val="12"/>
        <rFont val="Arial"/>
        <family val="2"/>
      </rPr>
      <t xml:space="preserve">A.2 - </t>
    </r>
    <r>
      <rPr>
        <sz val="12"/>
        <rFont val="Arial"/>
        <family val="2"/>
      </rPr>
      <t>Seguros (S) + Garantia (G)</t>
    </r>
  </si>
  <si>
    <r>
      <rPr>
        <b/>
        <sz val="12"/>
        <rFont val="Arial"/>
        <family val="2"/>
      </rPr>
      <t xml:space="preserve">A.3 - </t>
    </r>
    <r>
      <rPr>
        <sz val="12"/>
        <rFont val="Arial"/>
        <family val="2"/>
      </rPr>
      <t>Risco (R)</t>
    </r>
  </si>
  <si>
    <t>Total do grupo A</t>
  </si>
  <si>
    <t>GRUPO B - Bonificação</t>
  </si>
  <si>
    <r>
      <t xml:space="preserve">B.1 - </t>
    </r>
    <r>
      <rPr>
        <sz val="12"/>
        <rFont val="Arial"/>
        <family val="2"/>
      </rPr>
      <t>Lucro (L)</t>
    </r>
  </si>
  <si>
    <t>Total do grupo B</t>
  </si>
  <si>
    <t>Planilha de Composição do LDI (Lucros e Despesas Indiretas) - OBRA</t>
  </si>
  <si>
    <t>GRUPO C - Impostos (I)</t>
  </si>
  <si>
    <r>
      <rPr>
        <b/>
        <sz val="12"/>
        <rFont val="Arial"/>
        <family val="2"/>
      </rPr>
      <t xml:space="preserve">C.1 </t>
    </r>
    <r>
      <rPr>
        <sz val="12"/>
        <rFont val="Arial"/>
        <family val="2"/>
      </rPr>
      <t>- PIS</t>
    </r>
  </si>
  <si>
    <r>
      <rPr>
        <b/>
        <sz val="12"/>
        <rFont val="Arial"/>
        <family val="2"/>
      </rPr>
      <t xml:space="preserve">C.2 </t>
    </r>
    <r>
      <rPr>
        <sz val="12"/>
        <rFont val="Arial"/>
        <family val="2"/>
      </rPr>
      <t>- CONFINS</t>
    </r>
  </si>
  <si>
    <r>
      <rPr>
        <b/>
        <sz val="12"/>
        <rFont val="Arial"/>
        <family val="2"/>
      </rPr>
      <t>C.3</t>
    </r>
    <r>
      <rPr>
        <sz val="12"/>
        <rFont val="Arial"/>
        <family val="2"/>
      </rPr>
      <t xml:space="preserve"> - ISSQN</t>
    </r>
  </si>
  <si>
    <r>
      <rPr>
        <b/>
        <sz val="12"/>
        <rFont val="Arial"/>
        <family val="2"/>
      </rPr>
      <t>C.4 -</t>
    </r>
    <r>
      <rPr>
        <sz val="12"/>
        <rFont val="Arial"/>
        <family val="2"/>
      </rPr>
      <t xml:space="preserve"> INSS (CPRB)</t>
    </r>
  </si>
  <si>
    <t>Total do grupo C</t>
  </si>
  <si>
    <t>GRUPO D - Despesas Financeiras (DF)</t>
  </si>
  <si>
    <r>
      <t xml:space="preserve">D.1 - </t>
    </r>
    <r>
      <rPr>
        <sz val="12"/>
        <rFont val="Arial"/>
        <family val="2"/>
      </rPr>
      <t>Despesas Financeiras</t>
    </r>
  </si>
  <si>
    <t>Total do grupo D</t>
  </si>
  <si>
    <t>04) Para o cálculo do LDI considera-se a seguinte fórmula:</t>
  </si>
  <si>
    <r>
      <rPr>
        <b/>
        <sz val="10"/>
        <rFont val="Arial"/>
        <family val="2"/>
      </rPr>
      <t xml:space="preserve">                LDI (%) =((1 + AC + S + R + G) x (1 + DF) x (1+L))-1/(1 - I)   </t>
    </r>
    <r>
      <rPr>
        <sz val="10"/>
        <rFont val="Arial"/>
        <family val="2"/>
      </rPr>
      <t xml:space="preserve">    
</t>
    </r>
  </si>
  <si>
    <t>onde:                                                                                                                                                                                                                                    
AC = taxa de rateio da Administração Central;
S = taxa de seguros;
R = taxa de risco
G = taxa de garantias
DF = taxa das despesas financeiras;
L = taxa de lucro.
I = taxa de tributos;</t>
  </si>
  <si>
    <t>03) O valor de LDI apresentado nesta planilha já está incluído nos custos unitários apresentados nas planilhas orçamentárias e cronograma.</t>
  </si>
  <si>
    <t>CORTE E DOBRA DE AÇO CA-50, DIÂMETRO DE 8,0 MM. AF_06/2022</t>
  </si>
  <si>
    <t>APLICAÇÃO DE LONA PLÁSTICA PARA EXECUÇÃO DE PAVIMENTOS DE CONCRETO. AF_04/2022</t>
  </si>
  <si>
    <t>UNXMES</t>
  </si>
  <si>
    <t>CALHA EM CHAPA GALVANIZADA, ESP. 0,65MM (GSG-24), COM DESENVOLVIMENTO DE 40CM, INCLUSIVE IÇAMENTO MANUAL VERTICAL</t>
  </si>
  <si>
    <t>REGISTRO DE GAVETA, TIPO BRUTO, ROSCÁVEL 3" (PARA TUBO SOLDÁVEL OU PPR DN 85MM/CPVC DN 89MM), INCLUSIVE VOLANTE PARA ACIONAMENTO</t>
  </si>
  <si>
    <t>CRONOGRAMA FÍSICO FINANCEIRO</t>
  </si>
  <si>
    <t>Valor Total da Estapa (R$)</t>
  </si>
  <si>
    <t>1º MÊS</t>
  </si>
  <si>
    <t>2º MÊS</t>
  </si>
  <si>
    <t>3º MÊS</t>
  </si>
  <si>
    <t>4º MÊS</t>
  </si>
  <si>
    <t>5º MÊS</t>
  </si>
  <si>
    <t>6º MÊS</t>
  </si>
  <si>
    <t>INSTALAÇÃO DE VIDRO IMPRESSO, E = 4 MM, EM ESQUADRIA DE ALUMÍNIO OU PVC, FIXADO COM BAGUETE. AF_01/2021_PS</t>
  </si>
  <si>
    <t>INSTALAÇÃO DE VIDRO TEMPERADO, E = 6 MM, ENCAIXADO EM PERFIL U. AF_01/2021_PS</t>
  </si>
  <si>
    <t>ESTRUTURA TRELIÇADA DE COBERTURA, TIPO ARCO, COM LIGAÇÕES SOLDADAS, INCLUSOS PERFIS METÁLICOS, CHAPAS METÁLICAS, MÃO DE OBRA E TRANSPORTE COM GUINDASTE - FORNECIMENTO E INSTALAÇÃO. AF_01/2020_PSA</t>
  </si>
  <si>
    <t>EXTINTOR DE INCÊNDIO PORTÁTIL COM CARGA DE PQS DE 6 KG, CLASSE BC - FORNECIMENTO E INSTALAÇÃO. AF_10/2020_PE</t>
  </si>
  <si>
    <t>RALO SIFONADO, PVC, DN 100 X 40 MM, JUNTA SOLDÁVEL, FORNECIDO E INSTALADO EM RAMAL DE DESCARGA OU EM RAMAL DE ESGOTO SANITÁRIO. AF_08/2022</t>
  </si>
  <si>
    <t>CAIXA SIFONADA, COM GRELHA QUADRADA, PVC, DN 150 X 150 X 50 MM, JUNTA SOLDÁVEL, FORNECIDA E INSTALADA EM RAMAL DE DESCARGA OU EM RAMAL DE ESGOTO SANITÁRIO. AF_08/2022</t>
  </si>
  <si>
    <t>ALVENARIA DE BLOCOS DE CONCRETO ESTRUTURAL 14X19X39 CM (ESPESSURA 14 CM), FBK = 4,5 MPA, UTILIZANDO COLHER DE PEDREIRO. AF_10/2022</t>
  </si>
  <si>
    <t>EXECUÇÃO DE PAVIMENTO EM PISO INTERTRAVADO, COM BLOCO RETANGULAR COR NATURAL DE 20 X 10 CM, ESPESSURA 6 CM. AF_10/2022</t>
  </si>
  <si>
    <t>PINTURA COM TINTA ACRÍLICA DE ACABAMENTO PULVERIZADA SOBRE SUPERFÍCIES METÁLICAS (EXCETO PERFIL) EXECUTADO EM OBRA (POR DEMÃO). AF_01/2020_PE</t>
  </si>
  <si>
    <t>PINTURA COM TINTA ALQUÍDICA DE ACABAMENTO (ESMALTE SINTÉTICO FOSCO) PULVERIZADA SOBRE SUPERFÍCIES METÁLICAS (EXCETO PERFIL) EXECUTADO EM OBRA (02 DEMÃOS). AF_01/2020_PE</t>
  </si>
  <si>
    <t>CHAPISCO APLICADO EM ALVENARIAS E ESTRUTURAS DE CONCRETO INTERNAS, COM COLHER DE PEDREIRO.  ARGAMASSA TRAÇO 1:3 COM PREPARO EM BETONEIRA 400L. AF_10/2022</t>
  </si>
  <si>
    <t xml:space="preserve">ACO CA-50, 10,0 MM, OU 12,5 MM, OU 16,0 MM, OU 20,0 MM, DOBRADO E CORTADO                                                                                                                                                                                                                                                                                                                                                                                                                                 </t>
  </si>
  <si>
    <t xml:space="preserve">ACO CA-60, 4,2 MM OU 5,0 MM, DOBRADO E CORTADO                                                                                                                                                                                                                                                                                                                                                                                                                                                            </t>
  </si>
  <si>
    <t xml:space="preserve">ADESIVO ACRILICO DE BASE AQUOSA / COLA DE CONTATO                                                                                                                                                                                                                                                                                                                                                                                                                                                         </t>
  </si>
  <si>
    <t xml:space="preserve">ADESIVO ESTRUTURAL A BASE DE RESINA EPOXI, BICOMPONENTE, PASTOSO (TIXOTROPICO)                                                                                                                                                                                                                                                                                                                                                                                                                            </t>
  </si>
  <si>
    <t xml:space="preserve">ADESIVO PLASTICO PARA PVC, FRASCO COM *850* GR                                                                                                                                                                                                                                                                                                                                                                                                                                                            </t>
  </si>
  <si>
    <t xml:space="preserve">ANEL DE VEDACAO, PVC FLEXIVEL, 100 MM, PARA SAIDA DE BACIA / VASO SANITARIO                                                                                                                                                                                                                                                                                                                                                                                                                               </t>
  </si>
  <si>
    <t xml:space="preserve">ARAME RECOZIDO 16 BWG, D = 1,65 MM (0,016 KG/M) OU 18 BWG, D = 1,25 MM (0,01 KG/M)                                                                                                                                                                                                                                                                                                                                                                                                                        </t>
  </si>
  <si>
    <t xml:space="preserve">ARGAMASSA COLANTE AC I PARA CERAMICAS                                                                                                                                                                                                                                                                                                                                                                                                                                                                     </t>
  </si>
  <si>
    <t xml:space="preserve">ARGAMASSA COLANTE TIPO AC III E                                                                                                                                                                                                                                                                                                                                                                                                                                                                           </t>
  </si>
  <si>
    <t xml:space="preserve">BARRA DE ACO CHATA, RETANGULAR (QUALQUER BITOLA)                                                                                                                                                                                                                                                                                                                                                                                                                                                          </t>
  </si>
  <si>
    <t xml:space="preserve">BUCHA DE NYLON SEM ABA S10, COM PARAFUSO DE 6,10 X 65 MM EM ACO ZINCADO COM ROSCA SOBERBA, CABECA CHATA E FENDA PHILLIPS                                                                                                                                                                                                                                                                                                                                                                                  </t>
  </si>
  <si>
    <t xml:space="preserve">CABO FLEXIVEL PVC 750 V, 3 CONDUTORES DE 1,5 MM2                                                                                                                                                                                                                                                                                                                                                                                                                                                          </t>
  </si>
  <si>
    <t xml:space="preserve">CANTONEIRA ACO ABAS IGUAIS (QUALQUER BITOLA), ESPESSURA ENTRE 1/8" E 1/4"                                                                                                                                                                                                                                                                                                                                                                                                                                 </t>
  </si>
  <si>
    <t xml:space="preserve">CIMENTO PORTLAND COMPOSTO CP II-32                                                                                                                                                                                                                                                                                                                                                                                                                                                                        </t>
  </si>
  <si>
    <t xml:space="preserve">CONCRETO USINADO BOMBEAVEL, CLASSE DE RESISTENCIA C25, COM BRITA 0 E 1, SLUMP = 130 +/- 20 MM, EXCLUI SERVICO DE BOMBEAMENTO (NBR 8953)                                                                                                                                                                                                                                                                                                                                                                   </t>
  </si>
  <si>
    <t xml:space="preserve">CONJ. DE FERRAGENS PARA PORTA DE VIDRO TEMPERADO, EM ZAMAC CROMADO, CONTEMPLANDO DOBRADICA INF., DOBRADICA SUP., PIVO PARA DOBRADICA INF., PIVO PARA DOBRADICA SUP., FECHADURA CENTRAL EM ZAMC. CROMADO, CONTRA FECHADURA DE PRESSAO                                                                                                                                                                                                                                                                      </t>
  </si>
  <si>
    <t xml:space="preserve">DESMOLDANTE PROTETOR PARA FORMAS DE MADEIRA, DE BASE OLEOSA EMULSIONADA EM AGUA                                                                                                                                                                                                                                                                                                                                                                                                                           </t>
  </si>
  <si>
    <t xml:space="preserve">DILUENTE AGUARRAS                                                                                                                                                                                                                                                                                                                                                                                                                                                                                         </t>
  </si>
  <si>
    <t xml:space="preserve">ELETRODO REVESTIDO AWS - E6013, DIAMETRO IGUAL A 2,50 MM                                                                                                                                                                                                                                                                                                                                                                                                                                                  </t>
  </si>
  <si>
    <t xml:space="preserve">ELETRODO REVESTIDO AWS - E7018, DIAMETRO IGUAL A 4,00 MM                                                                                                                                                                                                                                                                                                                                                                                                                                                  </t>
  </si>
  <si>
    <t xml:space="preserve">ESTOPA                                                                                                                                                                                                                                                                                                                                                                                                                                                                                                    </t>
  </si>
  <si>
    <t xml:space="preserve">FERROLHO COM FECHO / TRINCO REDONDO, EM ACO GALVANIZADO / ZINCADO, DE SOBREPOR, COM COMPRIMENTO DE 5" E ESPESSURA MINIMA DA CHAPA DE 0,90 MM                                                                                                                                                                                                                                                                                                                                                              </t>
  </si>
  <si>
    <t xml:space="preserve">FITA ISOLANTE ADESIVA ANTICHAMA, USO ATE 750 V, EM ROLO DE 19 MM X 5 M                                                                                                                                                                                                                                                                                                                                                                                                                                    </t>
  </si>
  <si>
    <t xml:space="preserve">FITA VEDA ROSCA EM ROLOS DE 18 MM X 10 M (L X C)                                                                                                                                                                                                                                                                                                                                                                                                                                                          </t>
  </si>
  <si>
    <t xml:space="preserve">FITA VEDA ROSCA EM ROLOS DE 18 MM X 50 M (L X C)                                                                                                                                                                                                                                                                                                                                                                                                                                                          </t>
  </si>
  <si>
    <t xml:space="preserve">FUNDO ANTICORROSIVO PARA METAIS FERROSOS (ZARCAO)                                                                                                                                                                                                                                                                                                                                                                                                                                                         </t>
  </si>
  <si>
    <t xml:space="preserve">GEOTEXTIL NAO TECIDO AGULHADO DE FILAMENTOS CONTINUOS 100% POLIESTER, RESITENCIA A TRACAO = 09 KN/M                                                                                                                                                                                                                                                                                                                                                                                                       </t>
  </si>
  <si>
    <t xml:space="preserve">JUNTA PLASTICA DE DILATACAO PARA PISOS, COR CINZA, 17 X 3 MM (ALTURA X ESPESSURA)                                                                                                                                                                                                                                                                                                                                                                                                                         </t>
  </si>
  <si>
    <t xml:space="preserve">LAJE PRE-MOLDADA TRELICADA (LAJOTAS + VIGOTAS) PARA PISO, UNIDIRECIONAL, SOBRECARGA DE 200 KG/M2, VAO ATE 6,00 M (SEM COLOCACAO)                                                                                                                                                                                                                                                                                                                                                                          </t>
  </si>
  <si>
    <t xml:space="preserve">LIXA D'AGUA EM FOLHA, GRAO 100                                                                                                                                                                                                                                                                                                                                                                                                                                                                            </t>
  </si>
  <si>
    <t xml:space="preserve">LOCACAO DE APRUMADOR METALICO DE PILAR, COM ALTURA E ANGULO REGULAVEIS, EXTENSAO DE *1,50* A *2,80* M                                                                                                                                                                                                                                                                                                                                                                                                     </t>
  </si>
  <si>
    <t xml:space="preserve">LOCACAO DE BARRA DE ANCORAGEM DE 0,80 A 1,20 M DE EXTENSAO, COM ROSCA DE 5/8", INCLUINDO PORCA E FLANGE                                                                                                                                                                                                                                                                                                                                                                                                   </t>
  </si>
  <si>
    <t xml:space="preserve">LOCACAO DE ESCORA METALICA TELESCOPICA, COM ALTURA REGULAVEL DE *1,80* A *3,20* M, COM CAPACIDADE DE CARGA DE NO MINIMO 1000 KGF (10 KN), INCLUSO TRIPE E FORCADO                                                                                                                                                                                                                                                                                                                                         </t>
  </si>
  <si>
    <t xml:space="preserve">LOCACAO DE VIGA SANDUICHE METALICA VAZADA PARA TRAVAMENTO DE PILARES, ALTURA DE *8* CM, LARGURA DE *6* CM E EXTENSAO DE 2 M                                                                                                                                                                                                                                                                                                                                                                               </t>
  </si>
  <si>
    <t xml:space="preserve">MANGUEIRA PARA GAS - GLP, PVC, TRANCADA, DIAMETRO DE 3/8", COMPRIMENTO DE 1M (NORMATIZADA)                                                                                                                                                                                                                                                                                                                                                                                                                </t>
  </si>
  <si>
    <t xml:space="preserve">MANOMETRO COM CAIXA EM ACO PINTADO, ESCALA *10* KGF/CM2 (*10* BAR), DIAMETRO NOMINAL DE *63* MM, CONEXAO DE 1/4"                                                                                                                                                                                                                                                                                                                                                                                          </t>
  </si>
  <si>
    <t xml:space="preserve">PARAFUSO DE ACO ZINCADO COM ROSCA SOBERBA, CABECA CHATA E FENDA SIMPLES, DIAMETRO 4,2 MM, COMPRIMENTO * 32 * MM                                                                                                                                                                                                                                                                                                                                                                                           </t>
  </si>
  <si>
    <t xml:space="preserve">PARAFUSO NIQUELADO COM ACABAMENTO CROMADO PARA FIXAR PECA SANITARIA, INCLUI PORCA CEGA, ARRUELA E BUCHA DE NYLON TAMANHO S-10                                                                                                                                                                                                                                                                                                                                                                             </t>
  </si>
  <si>
    <t xml:space="preserve">PARAFUSO ZINCADO, AUTOBROCANTE, FLANGEADO, 4,2 MM X 19 MM                                                                                                                                                                                                                                                                                                                                                                                                                                                 </t>
  </si>
  <si>
    <t xml:space="preserve">PASTA PARA SOLDA DE TUBOS E CONEXOES DE COBRE (EMBALAGEM COM 250 G)                                                                                                                                                                                                                                                                                                                                                                                                                                       </t>
  </si>
  <si>
    <t xml:space="preserve">PATCH CORD (CABO DE REDE), CATEGORIA 6 (CAT 6) UTP, 23 AWG, 4 PARES, EXTENSAO DE 1,50 M                                                                                                                                                                                                                                                                                                                                                                                                                   </t>
  </si>
  <si>
    <t xml:space="preserve">PEDRA BRITADA N. 2 (19 A 38 MM) POSTO PEDREIRA/FORNECEDOR, SEM FRETE                                                                                                                                                                                                                                                                                                                                                                                                                                      </t>
  </si>
  <si>
    <t xml:space="preserve">PERFIL DE ALUMINIO ANODIZADO                                                                                                                                                                                                                                                                                                                                                                                                                                                                              </t>
  </si>
  <si>
    <t xml:space="preserve">PLACA CIMENTICIA LISA E = 10 MM, DE 1,20 X *2,50* M (SEM AMIANTO)                                                                                                                                                                                                                                                                                                                                                                                                                                         </t>
  </si>
  <si>
    <t xml:space="preserve">PONTALETE *7,5 X 7,5* CM EM PINUS, MISTA OU EQUIVALENTE DA REGIAO - BRUTA                                                                                                                                                                                                                                                                                                                                                                                                                                 </t>
  </si>
  <si>
    <t xml:space="preserve">PREGO DE ACO POLIDO COM CABECA DUPLA 17 X 27 (2 1/2 X 11)                                                                                                                                                                                                                                                                                                                                                                                                                                                 </t>
  </si>
  <si>
    <t xml:space="preserve">PREGO DE ACO POLIDO COM CABECA 17 X 21 (2 X 11)                                                                                                                                                                                                                                                                                                                                                                                                                                                           </t>
  </si>
  <si>
    <t xml:space="preserve">PREGO DE ACO POLIDO COM CABECA 18 X 30 (2 3/4 X 10)                                                                                                                                                                                                                                                                                                                                                                                                                                                       </t>
  </si>
  <si>
    <t xml:space="preserve">REJUNTE CIMENTICIO, QUALQUER COR                                                                                                                                                                                                                                                                                                                                                                                                                                                                          </t>
  </si>
  <si>
    <t xml:space="preserve">REJUNTE EPOXI, QUALQUER COR                                                                                                                                                                                                                                                                                                                                                                                                                                                                               </t>
  </si>
  <si>
    <t xml:space="preserve">SARRAFO *2,5 X 7,5* CM EM PINUS, MISTA OU EQUIVALENTE DA REGIAO - BRUTA                                                                                                                                                                                                                                                                                                                                                                                                                                   </t>
  </si>
  <si>
    <t xml:space="preserve">SELANTE ELASTICO MONOCOMPONENTE A BASE DE POLIURETANO (PU) PARA JUNTAS DIVERSAS                                                                                                                                                                                                                                                                                                                                                                                                                           </t>
  </si>
  <si>
    <t xml:space="preserve">SILICONE ACETICO USO GERAL INCOLOR 280 G                                                                                                                                                                                                                                                                                                                                                                                                                                                                  </t>
  </si>
  <si>
    <t xml:space="preserve">SOLDA ESTANHO/COBRE PARA CONEXOES DE COBRE, FIO 2,5 MM, CARRETEL 500 GR (SEM CHUMBO)                                                                                                                                                                                                                                                                                                                                                                                                                      </t>
  </si>
  <si>
    <t xml:space="preserve">SOLUCAO PREPARADORA / LIMPADORA PARA PVC, FRASCO COM 1000 CM3                                                                                                                                                                                                                                                                                                                                                                                                                                             </t>
  </si>
  <si>
    <t xml:space="preserve">TABUA *2,5 X 15 CM EM PINUS, MISTA OU EQUIVALENTE DA REGIAO - BRUTA                                                                                                                                                                                                                                                                                                                                                                                                                                       </t>
  </si>
  <si>
    <t xml:space="preserve">TARUGO DELIMITADOR DE PROFUNDIDADE EM ESPUMA DE POLIETILENO DE BAIXA DENSIDADE 10 MM, CINZA                                                                                                                                                                                                                                                                                                                                                                                                               </t>
  </si>
  <si>
    <t xml:space="preserve">TELA DE ARAME GALVANIZADA QUADRANGULAR / LOSANGULAR, FIO 2,77 MM (12 BWG), MALHA 10 X 10 CM, H = 2 M                                                                                                                                                                                                                                                                                                                                                                                                      </t>
  </si>
  <si>
    <t xml:space="preserve">TERMINAL METALICO A PRESSAO PARA 1 CABO DE 120 MM2, COM 1 FURO DE FIXACAO                                                                                                                                                                                                                                                                                                                                                                                                                                 </t>
  </si>
  <si>
    <t xml:space="preserve">TERMINAL METALICO A PRESSAO PARA 1 CABO DE 150 MM2, COM 1 FURO DE FIXACAO                                                                                                                                                                                                                                                                                                                                                                                                                                 </t>
  </si>
  <si>
    <t xml:space="preserve">TERMINAL METALICO A PRESSAO PARA 1 CABO DE 16 MM2, COM 1 FURO DE FIXACAO                                                                                                                                                                                                                                                                                                                                                                                                                                  </t>
  </si>
  <si>
    <t xml:space="preserve">TERMINAL METALICO A PRESSAO PARA 1 CABO DE 25 MM2, COM 1 FURO DE FIXACAO                                                                                                                                                                                                                                                                                                                                                                                                                                  </t>
  </si>
  <si>
    <t xml:space="preserve">TERMINAL METALICO A PRESSAO PARA 1 CABO DE 35 MM2, COM 1 FURO DE FIXACAO                                                                                                                                                                                                                                                                                                                                                                                                                                  </t>
  </si>
  <si>
    <t xml:space="preserve">TERMINAL METALICO A PRESSAO PARA 1 CABO DE 50 MM2, COM 1 FURO DE FIXACAO                                                                                                                                                                                                                                                                                                                                                                                                                                  </t>
  </si>
  <si>
    <t xml:space="preserve">TERMINAL METALICO A PRESSAO PARA 1 CABO DE 6 A 10 MM2, COM 1 FURO DE FIXACAO                                                                                                                                                                                                                                                                                                                                                                                                                              </t>
  </si>
  <si>
    <t xml:space="preserve">TERMINAL METALICO A PRESSAO PARA 1 CABO DE 70 MM2, COM 1 FURO DE FIXACAO                                                                                                                                                                                                                                                                                                                                                                                                                                  </t>
  </si>
  <si>
    <t xml:space="preserve">TINTA ESMALTE SINTETICO PREMIUM ACETINADO                                                                                                                                                                                                                                                                                                                                                                                                                                                                 </t>
  </si>
  <si>
    <t xml:space="preserve">TUBO ACO GALVANIZADO COM COSTURA, CLASSE MEDIA, DN 2.1/2", E = *3,65* MM, PESO *6,51* KG/M (NBR 5580)                                                                                                                                                                                                                                                                                                                                                                                                     </t>
  </si>
  <si>
    <t xml:space="preserve">TUBO PVC, SOLDAVEL, DE 20 MM, AGUA FRIA (NBR-5648)                                                                                                                                                                                                                                                                                                                                                                                                                                                        </t>
  </si>
  <si>
    <t xml:space="preserve">TUBO PVC, SOLDAVEL, DE 25 MM, AGUA FRIA (NBR-5648)                                                                                                                                                                                                                                                                                                                                                                                                                                                        </t>
  </si>
  <si>
    <t xml:space="preserve">TUBO PVC, SOLDAVEL, DE 32 MM, AGUA FRIA (NBR-5648)                                                                                                                                                                                                                                                                                                                                                                                                                                                        </t>
  </si>
  <si>
    <t xml:space="preserve">TUBO PVC, SOLDAVEL, DE 50 MM, AGUA FRIA (NBR-5648)                                                                                                                                                                                                                                                                                                                                                                                                                                                        </t>
  </si>
  <si>
    <t xml:space="preserve">TUBO PVC, SOLDAVEL, DE 85 MM, AGUA FRIA (NBR-5648)                                                                                                                                                                                                                                                                                                                                                                                                                                                        </t>
  </si>
  <si>
    <t xml:space="preserve">VALVULA DE RETENCAO VERTICAL, DE BRONZE (PN-16), 3/4", 200 PSI, EXTREMIDADES COM ROSCA                                                                                                                                                                                                                                                                                                                                                                                                                    </t>
  </si>
  <si>
    <t xml:space="preserve">VIDRO TEMPERADO INCOLOR E = 8 MM, SEM COLOCACAO                                                                                                                                                                                                                                                                                                                                                                                                                                                           </t>
  </si>
  <si>
    <t>ED-27088</t>
  </si>
  <si>
    <t>LUMINÁRIA COMERCIAL COM ALETAS DE SOBREPOR COMPLETA, PARA QUATRO (4) LÂMPADAS TUBULARES LED 4X9W-ØT8, TEMPERATURA DA COR 6500K, FORNECIMENTO E INSTALAÇÃO, INCLUSIVE BASE E LÂMPADA</t>
  </si>
  <si>
    <t>CO-27390</t>
  </si>
  <si>
    <t>CO-27427</t>
  </si>
  <si>
    <t>CO-27428</t>
  </si>
  <si>
    <t>CO-27430</t>
  </si>
  <si>
    <t>CO-27468</t>
  </si>
  <si>
    <t>CO-28388</t>
  </si>
  <si>
    <t>PLANILHA ORÇAMENTÁRIA PARA CONSTRUÇÕES NOVAS - ÁREA ATÉ 1.000 M2</t>
  </si>
  <si>
    <t>PROJETO EXECUTIVO DE ESTRUTURA DE CONCRETO</t>
  </si>
  <si>
    <t>PROJETO EXECUTIVO DE ESTRUTURA METÁLICA</t>
  </si>
  <si>
    <t>PROJETO EXECUTIVO DE PREVENÇÃO E COMBATE A INCÊNDIO</t>
  </si>
  <si>
    <t>FONTE</t>
  </si>
  <si>
    <t>COMPOSIÇÕES - CEFET/MG</t>
  </si>
  <si>
    <t>Preço Unit. 
(sem BDI)</t>
  </si>
  <si>
    <t>Unid.</t>
  </si>
  <si>
    <t>DATA BASE</t>
  </si>
  <si>
    <t>-</t>
  </si>
  <si>
    <t>Data Base</t>
  </si>
  <si>
    <t>COTAÇÃO</t>
  </si>
  <si>
    <t>ASSENTAMENTO DE GUIA (MEIO-FIO) EM TRECHO RETO, CONFECCIONADA EM CONCRETO PRÉ-FABRICADO, DIMENSÕES 100X15X13X20 CM (COMPRIMENTO X BASE INFERIOR X BASE SUPERIOR X ALTURA). AF_01/2024</t>
  </si>
  <si>
    <t>LASTRO DE CONCRETO MAGRO, APLICADO EM PISOS, LAJES SOBRE SOLO OU RADIERS, ESPESSURA DE 3 CM. AF_01/2024</t>
  </si>
  <si>
    <t>LASTRO DE CONCRETO MAGRO, APLICADO EM PISOS, LAJES SOBRE SOLO OU RADIERS. AF_01/2024</t>
  </si>
  <si>
    <t>LASTRO COM MATERIAL GRANULAR, APLICADO EM PISOS OU LAJES SOBRE SOLO, ESPESSURA DE *5 CM*. AF_01/2024</t>
  </si>
  <si>
    <t>FABRICAÇÃO, MONTAGEM E DESMONTAGEM DE FÔRMA PARA VIGA BALDRAME, EM MADEIRA SERRADA, E=25 MM, 2 UTILIZAÇÕES. AF_01/2024</t>
  </si>
  <si>
    <t>CONCRETAGEM DE VIGAS E LAJES, FCK=25 MPA, PARA LAJES PREMOLDADAS COM USO DE BOMBA - LANÇAMENTO, ADENSAMENTO E ACABAMENTO. AF_02/2022_PS</t>
  </si>
  <si>
    <t>IMPERMEABILIZAÇÃO DE SUPERFÍCIE COM MEMBRANA À BASE DE RESINA ACRÍLICA, 3 DEMÃOS. AF_09/2023</t>
  </si>
  <si>
    <t>IMPERMEABILIZAÇÃO DE SUPERFÍCIE COM EMULSÃO ASFÁLTICA, 2 DEMÃOS. AF_09/2023</t>
  </si>
  <si>
    <t>ELETRODUTO FLEXÍVEL CORRUGADO REFORÇADO, PVC, DN 25 MM (3/4"), PARA CIRCUITOS TERMINAIS, INSTALADO EM PAREDE - FORNECIMENTO E INSTALAÇÃO. AF_03/2023</t>
  </si>
  <si>
    <t>ELETRODUTO FLEXÍVEL CORRUGADO REFORÇADO, PVC, DN 32 MM (1"), PARA CIRCUITOS TERMINAIS, INSTALADO EM PAREDE - FORNECIMENTO E INSTALAÇÃO. AF_03/2023</t>
  </si>
  <si>
    <t>CAIXA RETANGULAR 4" X 2" MÉDIA (1,30 M DO PISO), PVC, INSTALADA EM PAREDE - FORNECIMENTO E INSTALAÇÃO. AF_03/2023</t>
  </si>
  <si>
    <t>SUPORTE PARAFUSADO COM PLACA DE ENCAIXE 4" X 2" ALTO (2,00 M DO PISO) PARA PONTO ELÉTRICO - FORNECIMENTO E INSTALAÇÃO. AF_03/2023</t>
  </si>
  <si>
    <t>INTERRUPTOR SIMPLES (1 MÓDULO), 10A/250V, INCLUINDO SUPORTE E PLACA - FORNECIMENTO E INSTALAÇÃO. AF_03/2023</t>
  </si>
  <si>
    <t>INTERRUPTOR PARALELO (1 MÓDULO), 10A/250V, INCLUINDO SUPORTE E PLACA - FORNECIMENTO E INSTALAÇÃO. AF_03/2023</t>
  </si>
  <si>
    <t>INTERRUPTOR INTERMEDIÁRIO (1 MÓDULO), 10A/250V, INCLUINDO SUPORTE E PLACA - FORNECIMENTO E INSTALAÇÃO. AF_03/2023</t>
  </si>
  <si>
    <t>TOMADA MÉDIA DE EMBUTIR (1 MÓDULO), 2P+T 10 A, INCLUINDO SUPORTE E PLACA - FORNECIMENTO E INSTALAÇÃO. AF_03/2023</t>
  </si>
  <si>
    <t>TOMADA MÉDIA DE EMBUTIR (1 MÓDULO), 2P+T 20 A, INCLUINDO SUPORTE E PLACA - FORNECIMENTO E INSTALAÇÃO. AF_03/2023</t>
  </si>
  <si>
    <t>TOMADA MÉDIA DE EMBUTIR (2 MÓDULOS), 2P+T 20 A, INCLUINDO SUPORTE E PLACA - FORNECIMENTO E INSTALAÇÃO. AF_03/2023</t>
  </si>
  <si>
    <t>CORDOALHA DE COBRE NU 35 MM², NÃO ENTERRADA, COM ISOLADOR - FORNECIMENTO E INSTALAÇÃO. AF_08/2023</t>
  </si>
  <si>
    <t>CORDOALHA DE COBRE NU 50 MM², NÃO ENTERRADA, COM ISOLADOR - FORNECIMENTO E INSTALAÇÃO. AF_08/2023</t>
  </si>
  <si>
    <t>HASTE DE ATERRAMENTO, DIÂMETRO 5/8", COM 3 METROS - FORNECIMENTO E INSTALAÇÃO. AF_08/2023</t>
  </si>
  <si>
    <t>HASTE DE ATERRAMENTO, DIÂMETRO 3/4", COM 3 METROS - FORNECIMENTO E INSTALAÇÃO. AF_08/2023</t>
  </si>
  <si>
    <t>CONECTOR SPLIT-BOLT, PARA SPDA, PARA CABOS ATÉ 35 MM2 - FORNECIMENTO E INSTALAÇÃO. AF_08/2023</t>
  </si>
  <si>
    <t>RASGO LINEAR MANUAL EM ALVENARIA, PARA RAMAIS/ DISTRIBUIÇÃO DE INSTALAÇÕES HIDRÁULICAS, DIÂMETROS MAIORES QUE 40 MM E MENORES OU IGUAIS A 75 MM. AF_09/2023</t>
  </si>
  <si>
    <t>ESCAVAÇÃO MANUAL PARA BLOCO DE COROAMENTO OU SAPATA (INCLUINDO ESCAVAÇÃO PARA COLOCAÇÃO DE FÔRMAS). AF_01/2024</t>
  </si>
  <si>
    <t>ESCAVAÇÃO MANUAL PARA VIGA BALDRAME OU SAPATA CORRIDA (SEM ESCAVAÇÃO PARA COLOCAÇÃO DE FÔRMAS). AF_01/2024</t>
  </si>
  <si>
    <t>REATERRO MANUAL DE VALAS, COM COMPACTADOR DE SOLOS DE PERCUSSÃO. AF_08/2023</t>
  </si>
  <si>
    <t>PAREDE COM SISTEMA EM CHAPAS DE GESSO PARA DRYWALL, USO INTERNO, COM DUAS FACES SIMPLES E ESTRUTURA METÁLICA COM GUIAS SIMPLES, SEM VÃOS. AF_07/2023_PS</t>
  </si>
  <si>
    <t>FORNECIMENTO E INSTALAÇÃO DE PLACA DE OBRA COM CHAPA GALVANIZADA E ESTRUTURA DE MADEIRA. AF_03/2022_PS</t>
  </si>
  <si>
    <t>FUNDO SELADOR ACRÍLICO, APLICAÇÃO MANUAL EM TETO, UMA DEMÃO. AF_04/2023</t>
  </si>
  <si>
    <t>FUNDO SELADOR ACRÍLICO, APLICAÇÃO MANUAL EM PAREDE, UMA DEMÃO. AF_04/2023</t>
  </si>
  <si>
    <t>PINTURA LÁTEX ACRÍLICA PREMIUM, APLICAÇÃO MANUAL EM TETO, DUAS DEMÃOS. AF_04/2023</t>
  </si>
  <si>
    <t>PINTURA LÁTEX ACRÍLICA PREMIUM, APLICAÇÃO MANUAL EM PAREDES, DUAS DEMÃOS. AF_04/2023</t>
  </si>
  <si>
    <t>REMOÇÃO DE TAPUME/ CHAPAS METÁLICAS E DE MADEIRA, DE FORMA MANUAL, SEM REAPROVEITAMENTO. AF_09/2023</t>
  </si>
  <si>
    <t>REMOÇÃO DE ALAMBRADOS PARA QUADRAS POLIESPORTIVAS, ESTRUTURADO POR TUBOS DE AÇO GALVANIZADO, COM TELA DE ARAME GALVANIZADO, DE FORMA MANUAL, SEM REAPROVEITAMENTO. AF_09/2023</t>
  </si>
  <si>
    <t xml:space="preserve">CHUMBADOR DE ACO GALVANIZADO, 1" X 600 MM, PARA POSTES DE ACO COM BASE, INCLUSO PORCA E ARRUELA                                                                                                                                                                                                                                                                                                                                                                                                           </t>
  </si>
  <si>
    <t xml:space="preserve">LOCACAO DE CRUZETA, SIMPLES, PARA ESCORA METALICA, COMPRIMENTO ENTRE 50 A 60 CM, PARA ESCORA DE 1,80 A 3,20 METROS E TUBO EXTERNO ATE 48 MM DE DIAMETRO                                                                                                                                                                                                                                                                                                                                                   </t>
  </si>
  <si>
    <t xml:space="preserve">PERFIL "U" ENRIJECIDO, EM CHAPA DOBRADA DE ACO LAMINADO, E = 3,75 MM, H = 200 MM, L = 75 MM (9,94 KG/M)                                                                                                                                                                                                                                                                                                                                                                                                   </t>
  </si>
  <si>
    <t xml:space="preserve">REBITE DE REPUXO EM ALUMINIO VAZADO, DIAMETRO 3,2 X 8 MM DE COMPRIMENTO (1KG = 1025 UNIDADES)                                                                                                                                                                                                                                                                                                                                                                                                             </t>
  </si>
  <si>
    <t xml:space="preserve">TABUA NAO APARELHADA *2,5 X 20* CM, EM MACARANDUBA/MASSARANDUBA, ANGELIM OU EQUIVALENTE DA REGIAO - BRUTA                                                                                                                                                                                                                                                                                                                                                                                                 </t>
  </si>
  <si>
    <t>SINAPI - Deson.</t>
  </si>
  <si>
    <t>SINAPI (Insumo) - Deson.</t>
  </si>
  <si>
    <t>REGULARIZAÇÃO MANUAL E COMPACTAÇÃO MECANIZADA DE TERRENO COM PLACA VIBRATÓRIA, EXCLUSIVE DESMATAMENTO, DESTOCAMENTO, LIMPEZA/ROÇADA DO TERRENO</t>
  </si>
  <si>
    <t>PORTÃO EM TUBO DE AÇO GALVANIZADO COM COSTURA, DIÂMETRO DE 1.1/2" (38,1MM), ESP. 2MM, COM TELA QUADRICULADA ONDULADA, TRAMA DE 1/2" (12,70MM), FIO 12 (2,77MM), EXCLUSIVE CADEADO E PINTURA</t>
  </si>
  <si>
    <t>RUFO E CONTRARRUFO EM CHAPA GALVANIZADA, ESP. 0,5MM (GSG-26), COM DESENVOLVIMENTO DE 25CM, INCLUSIVE IÇAMENTO MANUAL VERTICAL</t>
  </si>
  <si>
    <t>PLACA FOTOLUMINESCENTE PARA SINALIZAÇÃO DE EMERGÊNCIA, TIPO "A2", DIMENSÃO DA BASE 300MM, INCLUSIVE FIXAÇÃO</t>
  </si>
  <si>
    <t>PLACA FOTOLUMINESCENTE PARA SINALIZAÇÃO DE EMERGÊNCIA, TIPO "P2", DIÂMETRO DE 300MM, INCLUSIVE FIXAÇÃO</t>
  </si>
  <si>
    <t>PLACA FOTOLUMINESCENTE PARA SINALIZAÇÃO DE EMERGÊNCIA, TIPO "S12", DIMENSÃO (380X190)MM, INCLUSIVE FIXAÇÃO</t>
  </si>
  <si>
    <t>PLACA FOTOLUMINESCENTE PARA SINALIZAÇÃO DE EMERGÊNCIA, TIPO "S2", DIMENSÃO (380X190)MM, INCLUSIVE FIXAÇÃO</t>
  </si>
  <si>
    <t>SONDAGEM A PERCUSSÃO COM ENSAIO DE PENETRAÇÃO PADRÃO (SPT), DIÂMETRO 2.1/2", EXCLUSIVE MOBILIZAÇÃO E DESMOBILIZAÇÃO</t>
  </si>
  <si>
    <t>MATED-21574</t>
  </si>
  <si>
    <t>MATED-12181</t>
  </si>
  <si>
    <t>MATED-12997</t>
  </si>
  <si>
    <t>MATED-12066</t>
  </si>
  <si>
    <t>MATED-11877</t>
  </si>
  <si>
    <t>MATED-12331</t>
  </si>
  <si>
    <t>MATED-17898</t>
  </si>
  <si>
    <t>ELEMENTO VAZADO (MATERIAL: CONCRETO|TIPO: VENEZIANA|ALTURA: 20CM|COMPRIMENTO: 40CM|ESPESSURA: 10CM)</t>
  </si>
  <si>
    <t>COLETOR DE GÁS (TIPO: CENTRAL SAÍDA SIMPLES|NÚMERO DE SAÍDAS: 2|COMPRIMENTO*: 60CM|MATERIAL: AÇO PRETO|NORMA: NBR-5590|SCHEDULE: 40|DIÂMETRO SAÍDA: 1/2"[21,34MM]|ROSCA: NPT [CÔNICA]|ACABAMENTO: PINTURA ELETROSTÁTICA|COR: AMARELA)*VALORES REFERENCIAIS APROXIMADOS</t>
  </si>
  <si>
    <t>BARRA DE APOIO (MATERIAL: AÇO INOX AISI 304|ACABAMENTO: POLIDO|MODELO: RETA|DIÂMETRO TUBO: 1.1/4" [31,75MM]|COMPRIMENTO: 40CM|INSTALAÇÃO: PORTA OU PAREDE|ACESSÓRIOS: INCLUSO CANOPLAS, PARAFUSOS E BUCHAS)</t>
  </si>
  <si>
    <t>CAIXA DE TOMADA PARA PERFILADO (MONTAGEM: APARAFUSADA|MATERIAL: AÇO CARBONO|TRATAMENTO: PRÉ-ZINCADO|TOMADA: NÃO INCLUSO|PARAFUSOS: INCLUSOS)</t>
  </si>
  <si>
    <t>MÓDULO TOMADA COM SUPORTE (PÓLOS: 2P+T|CORRENTE: 10A|TENSÃO: 250V|MATERIAL: TERMOPLÁSTICO|REFERÊNCIA: 054328 SILENTOQUE, BLANC FAME OU EQUIVALENTE)</t>
  </si>
  <si>
    <t>SUDECAP/BH - Deson.</t>
  </si>
  <si>
    <t>SUDECAP/BH (Insumo) - Deson.</t>
  </si>
  <si>
    <t>CAIXA DE PASSAGEM, DE EMBUTIR, DE PVC, CPE-30 OU EQUIVALENTE</t>
  </si>
  <si>
    <t>16.20.20</t>
  </si>
  <si>
    <t>ESPELHO CRISTAL, E = 4 MM, APARAFUSADO, ÁREA MENOR OU IGUAL A 1,0 M2, FORNECIMENTO E INSTALAÇÃO REF 102143</t>
  </si>
  <si>
    <t>GRANITO CINZA CORUMBA PARA BANCADA E=2CM REF 11795</t>
  </si>
  <si>
    <t>SERVICO DE BOMBEAMENTO DE CONCRETO COM CONSUMO MINIMO DE 40 M3 REF 44535</t>
  </si>
  <si>
    <t>1.2</t>
  </si>
  <si>
    <t>1.3</t>
  </si>
  <si>
    <t>2.1</t>
  </si>
  <si>
    <t>2.2</t>
  </si>
  <si>
    <t>2.3</t>
  </si>
  <si>
    <t>2.4</t>
  </si>
  <si>
    <t>3.1</t>
  </si>
  <si>
    <t>3.2</t>
  </si>
  <si>
    <t>3.3</t>
  </si>
  <si>
    <t>3.4</t>
  </si>
  <si>
    <t>3.5</t>
  </si>
  <si>
    <t>4.1</t>
  </si>
  <si>
    <t>4.2</t>
  </si>
  <si>
    <t>4.3</t>
  </si>
  <si>
    <t>5.1</t>
  </si>
  <si>
    <t>5.2</t>
  </si>
  <si>
    <t>5.3</t>
  </si>
  <si>
    <t>5.4</t>
  </si>
  <si>
    <t>6.1</t>
  </si>
  <si>
    <t>6.2</t>
  </si>
  <si>
    <t>6.3</t>
  </si>
  <si>
    <t>6.4</t>
  </si>
  <si>
    <t>6.5</t>
  </si>
  <si>
    <t>6.6</t>
  </si>
  <si>
    <t>6.7</t>
  </si>
  <si>
    <t>6.8</t>
  </si>
  <si>
    <t>7.1</t>
  </si>
  <si>
    <t>8.1</t>
  </si>
  <si>
    <t>8.2</t>
  </si>
  <si>
    <t>8.3</t>
  </si>
  <si>
    <t>8.4</t>
  </si>
  <si>
    <t>8.5</t>
  </si>
  <si>
    <t>8.6</t>
  </si>
  <si>
    <t>8.7</t>
  </si>
  <si>
    <t>8.8</t>
  </si>
  <si>
    <t>8.9</t>
  </si>
  <si>
    <t>9.1</t>
  </si>
  <si>
    <t>9.2</t>
  </si>
  <si>
    <t>10.1</t>
  </si>
  <si>
    <t>10.2</t>
  </si>
  <si>
    <t>10.3</t>
  </si>
  <si>
    <t>10.4</t>
  </si>
  <si>
    <t>10.5</t>
  </si>
  <si>
    <t>10.6</t>
  </si>
  <si>
    <t>10.7</t>
  </si>
  <si>
    <t>11.1</t>
  </si>
  <si>
    <t>11.2</t>
  </si>
  <si>
    <t>11.3</t>
  </si>
  <si>
    <t>12.1</t>
  </si>
  <si>
    <t>Descrição</t>
  </si>
  <si>
    <t>01) Os valores em percentuais para a composição analítica do LDI deverão atenderem ao Acordão TCU n° 2622/2013. O valor de ISSQN considerado de acordo com a lei Municipal e respectivos decretos da Prefeitura onde será realizada a obra.</t>
  </si>
  <si>
    <t>02) As despesas relativas aos tributos IRPJ e CSL não deverão ser incluídas no LDI, visto que, conforme entendimento firmado pelo Tribunal de Contas da União, são tributos personalíssimos, de ônus exclusivo da proponente, os quais não devem ser repassados ao Contratante.</t>
  </si>
  <si>
    <t>TOTAL</t>
  </si>
  <si>
    <t>TOTAL ACUMULADO</t>
  </si>
  <si>
    <t>TAPUME COM TELHA METÁLICA. AF_03/2024</t>
  </si>
  <si>
    <t>PINTURA ANTICORROSIVA DE DUTO METÁLICO. AF_03/2024</t>
  </si>
  <si>
    <t>ADAPTADOR COM FLANGE E ANEL DE VEDAÇÃO, PVC, SOLDÁVEL, DN 32 MM X 1", INSTALADO EM RESERVAÇÃO PREDIAL DE ÁGUA - FORNECIMENTO E INSTALAÇÃO. AF_04/2024</t>
  </si>
  <si>
    <t>ADAPTADOR COM FLANGES LIVRES, PVC, SOLDÁVEL, DN 85 MM X 3", INSTALADO EM RESERVAÇÃO PREDIAL DE ÁGUA - FORNECIMENTO E INSTALAÇÃO. AF_04/2024</t>
  </si>
  <si>
    <t>VÁLVULA EM METAL CROMADO 1.1/2" X 1.1/2" PARA TANQUE OU LAVATÓRIO, COM OU SEM LADRÃO - FORNECIMENTO E INSTALAÇÃO. AF_01/2020</t>
  </si>
  <si>
    <t>TORNEIRA CROMADA LONGA, DE PAREDE, 1/2" OU 3/4", PARA PIA DE COZINHA, PADRÃO POPULAR - FORNECIMENTO E INSTALAÇÃO. AF_01/2020</t>
  </si>
  <si>
    <t>TORNEIRA CROMADA 1/2" OU 3/4" PARA TANQUE, PADRÃO MÉDIO - FORNECIMENTO E INSTALAÇÃO. AF_01/2020</t>
  </si>
  <si>
    <t>TORNEIRA CROMADA DE MESA, 1/2" OU 3/4", PARA LAVATÓRIO, PADRÃO MÉDIO - FORNECIMENTO E INSTALAÇÃO. AF_01/2020</t>
  </si>
  <si>
    <t>MICTÓRIO SIFONADO LOUÇA BRANCA - PADRÃO MÉDIO - FORNECIMENTO E INSTALAÇÃO. AF_01/2020</t>
  </si>
  <si>
    <t>CHUVEIRO ELÉTRICO COMUM CORPO PLÁSTICO, TIPO DUCHA - FORNECIMENTO E INSTALAÇÃO. AF_01/2020</t>
  </si>
  <si>
    <t>HIDRÔMETRO DN 3/4", 5,0 M3/H - FORNECIMENTO E INSTALAÇÃO. AF_03/2024</t>
  </si>
  <si>
    <t>MASSA ÚNICA, EM ARGAMASSA TRAÇO 1:2:8, PREPARO MECÂNICO, APLICADA MANUALMENTE EM PAREDES INTERNAS DE AMBIENTES COM ÁREA ENTRE 5M² E 10M², E = 17,5MM, COM TALISCAS. AF_03/2024</t>
  </si>
  <si>
    <t>REMOÇÃO DE RAÍZES REMANESCENTES DE TRONCO DE ÁRVORE COM DIÂMETRO MAIOR OU IGUAL A 0,20 M E MENOR QUE 0,40 M. AF_03/2024</t>
  </si>
  <si>
    <t>CORTE RASO E RECORTE DE ÁRVORE COM DIÂMETRO DE TRONCO MAIOR OU IGUAL A 0,20 M E MENOR QUE 0,40 M. AF_03/2024</t>
  </si>
  <si>
    <t xml:space="preserve">CHAPA/PAINEL DE MADEIRA COMPENSADA PLASTIFICADA (MADEIRITE PLASTIFICADO) PARA FORMA DE CONCRETO, DE 2200 X 1100 MM, E = *17* MM                                                                                                                                                                                                                                                                                                                                                                           </t>
  </si>
  <si>
    <t xml:space="preserve">CONJUNTO DE LIGACAO AJUSTAVEL, PARA VASO / BACIA SANITARIA, EM PLASTICO BRANCO, COM TUBO, CANOPLA E ESPUDE                                                                                                                                                                                                                                                                                                                                                                                                </t>
  </si>
  <si>
    <t xml:space="preserve">DOBRADICA EM ACO/FERRO, 3 1/2" X 3", E= 1,9 A 2 MM, COM ANEL, CROMADO OU ZINCADO, TAMPA BOLA, COM PARAFUSOS                                                                                                                                                                                                                                                                                                                                                                                               </t>
  </si>
  <si>
    <t xml:space="preserve">FECHADURA BICO DE PAPAGAIO PARA PORTA DE CORRER INTERNA, EM ACO INOX COM ACABAMENTO CROMADO, MAQUINA COM 45 MM, INCLUINDO CHAVE TIPO BIPARTIDA                                                                                                                                                                                                                                                                                                                                                            </t>
  </si>
  <si>
    <t xml:space="preserve">POSTE CONICO CONTINUO EM ACO GALVANIZADO, RETO, ENGASTADO, H = 7 M, DIAMETRO INFERIOR = *125* MM                                                                                                                                                                                                                                                                                                                                                                                                          </t>
  </si>
  <si>
    <t xml:space="preserve">ROLDANA CONCAVA DUPLA, 4 RODAS, PARA PORTA DE CORRER, EM ZAMAC COM CHAPA DE ACO, ROLAMENTO INTERNO BLINDADO DE ACO REVESTIDO EM NYLON                                                                                                                                                                                                                                                                                                                                                                     </t>
  </si>
  <si>
    <t xml:space="preserve">TUBO DE COBRE CLASSE "A", DN = 1/2" (15 MM), PARA INSTALACOES DE MEDIA PRESSAO PARA GASES COMBUSTIVEIS E MEDICINAIS                                                                                                                                                                                                                                                                                                                                                                                       </t>
  </si>
  <si>
    <t xml:space="preserve">TUBO DE COBRE CLASSE "A", DN = 3/4" (22 MM), PARA INSTALACOES DE MEDIA PRESSAO PARA GASES COMBUSTIVEIS E MEDICINAIS                                                                                                                                                                                                                                                                                                                                                                                       </t>
  </si>
  <si>
    <t xml:space="preserve">VALVULA DE ESFERA BRUTA EM BRONZE, BITOLA 1/2" (REF 1552-B)                                                                                                                                                                                                                                                                                                                                                                                                                                               </t>
  </si>
  <si>
    <t>Abr/2024</t>
  </si>
  <si>
    <t>ED-5435</t>
  </si>
  <si>
    <t>ED-3010</t>
  </si>
  <si>
    <t>VÁLVULA DE DESCARGA METÁLICA PARA MICTÓRIO COM FECHAMENTO AUTOMÁTICO, EXCLUSIVE MICTÓRIO</t>
  </si>
  <si>
    <t>DISJUNTOR DE PROTEÇÃO DIFERENCIAL RESIDUAL (DR), BIPOLAR TIPO DIN, CORRENTE NOMINAL DE 100A, SENSIBILIDADE DE 30MA, FORNECIMENTO E INSTALAÇÃO, INCLUSIVE TERMINAL ILHÓS</t>
  </si>
  <si>
    <t>DISJUNTOR DE PROTEÇÃO DIFERENCIAL RESIDUAL (DR), BIPOLAR TIPO DIN, CORRENTE NOMINAL DE 25A, SENSIBILIDADE DE 30MA, FORNECIMENTO E INSTALAÇÃO, INCLUSIVE TERMINAL ILHÓS</t>
  </si>
  <si>
    <t>DISJUNTOR DE PROTEÇÃO DIFERENCIAL RESIDUAL (DR), BIPOLAR TIPO DIN, CORRENTE NOMINAL DE 40A, SENSIBILIDADE DE 30MA, FORNECIMENTO E INSTALAÇÃO, INCLUSIVE TERMINAL ILHÓS</t>
  </si>
  <si>
    <t>DISJUNTOR DE PROTEÇÃO DIFERENCIAL RESIDUAL (DR), BIPOLAR TIPO DIN, CORRENTE NOMINAL DE 63A, SENSIBILIDADE DE 30MA, FORNECIMENTO E INSTALAÇÃO, INCLUSIVE TERMINAL ILHÓS</t>
  </si>
  <si>
    <t>ATERRAMENTO COM HASTE EM AÇO GALVANIZADO À FOGO, TIPO CANTONEIRA COM ABAS IGUAIS DE 25MM (1"), ESPESSURA DE 4,76 MM (3/16"), COMPRIMENTO DE 240CM, EXCLUSIVE CABO E CAIXA PARA ATERRAMENTO, INCLUSIVE PRENSA PARA HASTE E INSTALAÇÃO</t>
  </si>
  <si>
    <t>CAIXA DE ESGOTO DE INSPEÇÃO/PASSAGEM EM ALVENARIA (60X60X60CM), REVESTIMENTO EM ARGAMASSA COM ADITIVO IMPERMEABILIZANTE, COM TAMPA DE CONCRETO, INCLUSIVE ESCAVAÇÃO, REATERRO E TRANSPORTE COM RETIRADA DO MATERIAL ESCAVADO (EM CAÇAMBA)</t>
  </si>
  <si>
    <t>CAIXA DE DRENAGEM DE INSPEÇÃO/PASSAGEM EM ALVENARIA (100X100X80CM), REVESTIMENTO EM ARGAMASSA COM ADITIVO IMPERMEABILIZANTE, COM TAMPA EM GRELHA, INCLUSIVE ESCAVAÇÃO, REATERRO E TRANSPORTE COM RETIRADA DO MATERIAL ESCAVADO (EM CAÇAMBA)</t>
  </si>
  <si>
    <t>CAIXA DE DRENAGEM DE INSPEÇÃO/PASSAGEM EM ALVENARIA (60X60X60CM), REVESTIMENTO EM ARGAMASSA COM ADITIVO IMPERMEABILIZANTE, COM TAMPA EM GRELHA, INCLUSIVE ESCAVAÇÃO, REATERRO E TRANSPORTE COM RETIRADA DO MATERIAL ESCAVADO (EM CAÇAMBA)</t>
  </si>
  <si>
    <t>PROJETO EXECUTIVO DE INSTALAÇÕES HIDROSSANITÁRIAS</t>
  </si>
  <si>
    <t>GRANITO (COR: CINZA ANDORINHA|ACABAMENTO: POLIDO|ESPESSURA: 2CM|DENSIDADE: 2,8G/CM3*|PESO: 56KG/M2) *FONTE NBR 6120</t>
  </si>
  <si>
    <t>VÁLVULA REGISTRO GÁS COM TÊ REVERSÍVEL (QUANTIDADE: 2 BOTIJÕES|PADRÃO: P45)</t>
  </si>
  <si>
    <t>Obra de construção do Restaurante Estudantil, urbanização do entorno e demais obras complementares</t>
  </si>
  <si>
    <t>SERVIÇOS TÉCNICOS E PRELIMINARES</t>
  </si>
  <si>
    <t>INFRAESTRUTURA E SUPERESTRUTURA</t>
  </si>
  <si>
    <t>COBERTURA</t>
  </si>
  <si>
    <t>DRENAGEM PLUVIAL, INSTALAÇÕES HIDROSSANITÁRIAS E PCIP</t>
  </si>
  <si>
    <t>INSTALAÇÕES ELÉTRICAS E CABEAMENTO ESTRUTURADO</t>
  </si>
  <si>
    <t>ESQUADRIAS</t>
  </si>
  <si>
    <t>ALVENARIA DE VEDAÇÃO E REVESTIMENTOS BRUTOS</t>
  </si>
  <si>
    <t>ENTORNO DO PRÉDIO E ÁREAS DE ACESSO</t>
  </si>
  <si>
    <t>LIMPEZA E BOTA-FORA</t>
  </si>
  <si>
    <t>Planilha orçamentária A - Obra de construção do Restaurante Estudantil, urbanização do entorno e demais obras complementares</t>
  </si>
  <si>
    <t>PILARES</t>
  </si>
  <si>
    <t>VIGAS</t>
  </si>
  <si>
    <t>LAJE PRÉ-FABRICADA</t>
  </si>
  <si>
    <t>CPU-002</t>
  </si>
  <si>
    <t>2.1.1</t>
  </si>
  <si>
    <t>CPU-003</t>
  </si>
  <si>
    <t>FORNECIMENTO, CORTE, DOBRA E MONTAGEM DE ARMAÇÕES DE AÇO CA-50/60 NAS FORMAS, INCLUSIVE INSTALAÇÃO DE ESPAÇADORES E DISTANCIADORES E PONTEIRA DE PROTEÇÃO COM A FUNÇÃO DE PREVENIR ACIDENTES DE OBRAS ATRAVÉS DA PROTEÇÃO DE PONTAS DOS VERGALHÕES.</t>
  </si>
  <si>
    <t>SUDECAP-BH - Abr/2024 (05.05.01)</t>
  </si>
  <si>
    <t>2.1.2</t>
  </si>
  <si>
    <t>CPU-004</t>
  </si>
  <si>
    <t>FORNECIMENTO, LANÇAMENTO E EXECUÇÃO DE CONCRETO, FCK  25 MPA, COM CONTROLE TECNOLÓGICO, INCLUSIVE ADENSAMENTO E CURA. CONSIDERADO PERDAS NO PREÇO UNITÁRIO.</t>
  </si>
  <si>
    <t>2.1.3</t>
  </si>
  <si>
    <t>ESCAVAÇÃO MANUAL/MECÂNICA DE MATERIAL DE 1ª CATEGORIA MEDIDO "IN SITU"</t>
  </si>
  <si>
    <t>2.2.1</t>
  </si>
  <si>
    <t>2.2.2</t>
  </si>
  <si>
    <t>2.2.3</t>
  </si>
  <si>
    <t>CPU-006</t>
  </si>
  <si>
    <t>CPU-007</t>
  </si>
  <si>
    <t>FABRICAÇÃO, MONTAGEM E DESMONTAGEM DE FÔRMA PARA PILARES, EM MADEIRITE PLASTIFICADO, E = 17MM, 2 UTILIZAÇÕES. INCLUSO DESFORMA COM USO DE DESMOLDANTE, CIMBRAMENTO, ESCORAMENTO, TRAVAMENTO, UTILIZAÇÃO DE BARRAS DE ANCORAGEM, ESPAÇADORES E DEMAIS MATERIAIS NECESSÁRIOS.</t>
  </si>
  <si>
    <t>SINAPI - Jun/2024 (92415)</t>
  </si>
  <si>
    <t>2.3.1</t>
  </si>
  <si>
    <t>2.3.2</t>
  </si>
  <si>
    <t>2.3.3</t>
  </si>
  <si>
    <t>2.4.1</t>
  </si>
  <si>
    <t>CPU-008</t>
  </si>
  <si>
    <t>FABRICAÇÃO, MONTAGEM E DESMONTAGEM DE FÔRMA PARA VIGAS, EM MADEIRITE PLASTIFICADO, E = 17MM, 2 UTILIZAÇÕES. INCLUSO DESFORMA COM USO DE DESMOLDANTE, CIMBRAMENTO, ESCORAMENTO, TRAVAMENTO, UTILIZAÇÃO DE BARRAS DE ANCORAGEM, ESPAÇADORES E DEMAIS MATERIAIS NECESSÁRIOS.</t>
  </si>
  <si>
    <t>SINAPI - Jun/2024 (92452)</t>
  </si>
  <si>
    <t>2.4.2</t>
  </si>
  <si>
    <t>2.4.3</t>
  </si>
  <si>
    <t>CPU-009</t>
  </si>
  <si>
    <t>CPU-010</t>
  </si>
  <si>
    <t>CURA ÚMIDA EM LAJE, COM UTILIZAÇÃO DE MANTA GEOTEXTIL NÃO TECIDO, 100% POLIÉSTER E ASPERSÃO DE ÁGUA</t>
  </si>
  <si>
    <t>FORNECIMENTO E EXECUÇÃO DE ARMAÇÃO COM USO DE TELA Q-92</t>
  </si>
  <si>
    <t>BEIRAL COM FECHAMENTO EM PLACAS CIMENTÍCEAS</t>
  </si>
  <si>
    <t>CALHAS E RUFOS</t>
  </si>
  <si>
    <t>ESTRUTURA E TELHADO</t>
  </si>
  <si>
    <t>CPU-011</t>
  </si>
  <si>
    <t>SINAPI - Jun/2024 (94213)</t>
  </si>
  <si>
    <t>3.1.1</t>
  </si>
  <si>
    <t>CPU-012</t>
  </si>
  <si>
    <t>3.2.1</t>
  </si>
  <si>
    <t>CPU-013</t>
  </si>
  <si>
    <t xml:space="preserve">FORNECIMENTO E INSTALAÇÃO DE PLACA CIMENTÍCIA E =10MM (IMPERMEÁVEL) PARA FORRO SOB ESTRUTURA METÁLICA (COBERTURA EXTERNA), CONFORME AS NORMAS TÉCNICAS VIGENTES. FIXADA EM ESTRUTURA METÁLICA E AS BORDAS DAS PLACAS TRATADAS, CRIANDO UMA SUPERFÍCIE LISA, INCLUSO ACESSÓRIOS DE FIXAÇÃO E EXECUÇÃO DAS EMENDAS DAS PLACAS, COR NATURAL, CONFORME PROJETO. </t>
  </si>
  <si>
    <t>3.2.2</t>
  </si>
  <si>
    <t>3.3.1</t>
  </si>
  <si>
    <t>3.3.2</t>
  </si>
  <si>
    <t>3.3.3</t>
  </si>
  <si>
    <t>ÁREA IMPERMEABILIZADA - PREPARO E REGULARIZAÇÃO</t>
  </si>
  <si>
    <t>ÁREA IMPERMEABILIZADA - MANTA ASFÁLTICA E PROTEÇÃO MECÂNICA</t>
  </si>
  <si>
    <t>3.4.1</t>
  </si>
  <si>
    <t>3.4.2</t>
  </si>
  <si>
    <t>3.4.3</t>
  </si>
  <si>
    <t>3.4.4</t>
  </si>
  <si>
    <t>CPU-014</t>
  </si>
  <si>
    <t>3.5.1</t>
  </si>
  <si>
    <t>CPU-015</t>
  </si>
  <si>
    <t>FORNECIMENTO E INSTALAÇÃO DE CALHA EM CHAPA GALVANIZADA, ESP. 0,65MM (GSG-24), DESENVOLVIMENTO DIVERSO, INCLUSIVE IÇAMENTO MANUAL VERTICAL</t>
  </si>
  <si>
    <t>FORNECIMENTO E INSTALAÇÃO DE RUFO/CONTRARRUFO EM CHAPA GALVANIZADA, ESP. 0,5MM (GSG-26), DESENVOLVIMENTO DIVERSO, INCLUSIVE IÇAMENTO MANUAL VERTICAL</t>
  </si>
  <si>
    <t>3.5.2</t>
  </si>
  <si>
    <t>ALVENARIA DE VEDAÇÃO</t>
  </si>
  <si>
    <t>DRENAGEM PLUVIAL</t>
  </si>
  <si>
    <t>INSTALAÇÕES DE ÁGUA FRIA</t>
  </si>
  <si>
    <t>INSTALAÇÕES DE ESGOTO</t>
  </si>
  <si>
    <t>PCIP</t>
  </si>
  <si>
    <t>PORTAS</t>
  </si>
  <si>
    <t>JANELAS</t>
  </si>
  <si>
    <t>FORRO EM GESSO ACARTONADO</t>
  </si>
  <si>
    <t>REVESTIMENTOS BRUTOS EM PAREDES</t>
  </si>
  <si>
    <t>REVESTIMENTOS BRUTOS EM TETOS</t>
  </si>
  <si>
    <t>FORRO, PISOS, REVESTIMENTOS FINOS, PINTURA, BANCADAS, LOUÇAS E METAIS SANITÁRIOS</t>
  </si>
  <si>
    <t>BANCADAS E DIVISÓRIAS</t>
  </si>
  <si>
    <t>PISOS, SOLEIRAS, PEITORIS E REVESTIMENTO CERÂMICO EM PAREDES</t>
  </si>
  <si>
    <t>PINTURA EM PAREDES - INTERNAS E EXTERNAS</t>
  </si>
  <si>
    <t>METAIS E ACESSÓRIOS</t>
  </si>
  <si>
    <t>4.1.1</t>
  </si>
  <si>
    <t>4.1.2</t>
  </si>
  <si>
    <t>4.2.1</t>
  </si>
  <si>
    <t>4.3.1</t>
  </si>
  <si>
    <t>4.3.2</t>
  </si>
  <si>
    <t>4.3.3</t>
  </si>
  <si>
    <t>8.1.1</t>
  </si>
  <si>
    <t>8.2.1</t>
  </si>
  <si>
    <t>8.2.2</t>
  </si>
  <si>
    <t>CPU-016</t>
  </si>
  <si>
    <t>FORNECIMENTO E INSTALAÇÃO DE SOLEIRA EM GRANITO POLIDO, ESPESSURA 2CM</t>
  </si>
  <si>
    <t>8.2.3</t>
  </si>
  <si>
    <t>CPU-017</t>
  </si>
  <si>
    <t>FORNECIMENTO E INSTALAÇÃO DE PEITORIL EM GRANITO POLIDO, ESPESSURA 2CM</t>
  </si>
  <si>
    <t>CPU-018</t>
  </si>
  <si>
    <t>8.2.4</t>
  </si>
  <si>
    <t>8.2.5</t>
  </si>
  <si>
    <t>8.2.6</t>
  </si>
  <si>
    <t>8.2.7</t>
  </si>
  <si>
    <t>8.2.8</t>
  </si>
  <si>
    <t>8.2.9</t>
  </si>
  <si>
    <t>PINTURA EM PISOS</t>
  </si>
  <si>
    <t>CPU-019</t>
  </si>
  <si>
    <t>SUDECAP-BH - Abr/2024 (18.08.39)</t>
  </si>
  <si>
    <t>BANCADA EM GRANITO VERDE UBATUBA, ESPESSURA 2CM, COM FACES VISÍVEIS POLIDAS, TESTEIRA H.MAX=10CM, FRONTÃO/RODOBANCADA H.MAX=20CM, INCLUSIVE PERFIS METÁLICOS PARA APOIO</t>
  </si>
  <si>
    <t>8.3.1</t>
  </si>
  <si>
    <t>8.3.2</t>
  </si>
  <si>
    <t>8.3.3</t>
  </si>
  <si>
    <t>8.3.4</t>
  </si>
  <si>
    <t>PINTURA EM TETOS INTERNOS</t>
  </si>
  <si>
    <t>PINTURA DO BEIRAL</t>
  </si>
  <si>
    <t>8.4.1</t>
  </si>
  <si>
    <t>8.4.2</t>
  </si>
  <si>
    <t>8.4.3</t>
  </si>
  <si>
    <t>8.5.1</t>
  </si>
  <si>
    <t>8.5.2</t>
  </si>
  <si>
    <t>8.5.3</t>
  </si>
  <si>
    <t>8.5.4</t>
  </si>
  <si>
    <t>8.6.1</t>
  </si>
  <si>
    <t>8.6.4</t>
  </si>
  <si>
    <t>8.6.2</t>
  </si>
  <si>
    <t>8.6.3</t>
  </si>
  <si>
    <t>8.7.1</t>
  </si>
  <si>
    <t>8.7.2</t>
  </si>
  <si>
    <t>8.8.1</t>
  </si>
  <si>
    <t>8.8.2</t>
  </si>
  <si>
    <t>8.8.3</t>
  </si>
  <si>
    <t>8.8.4</t>
  </si>
  <si>
    <t>8.8.5</t>
  </si>
  <si>
    <t>CPU-020</t>
  </si>
  <si>
    <t>FORNECIMENTO E INSTALAÇÃO DE TORNEIRA MONOCOMANDO PARA BANCADA DE COZINHA. REF.: DOCOL CHESS 934806</t>
  </si>
  <si>
    <t>UNID</t>
  </si>
  <si>
    <t>TORNEIRA MONOCOMANDO PARA COZINHA DOCOL CHESS 934806</t>
  </si>
  <si>
    <t>8.9.1</t>
  </si>
  <si>
    <t>8.9.2</t>
  </si>
  <si>
    <t>8.9.14</t>
  </si>
  <si>
    <t>8.9.13</t>
  </si>
  <si>
    <t>8.9.5</t>
  </si>
  <si>
    <t>8.9.3</t>
  </si>
  <si>
    <t>8.9.4</t>
  </si>
  <si>
    <t>8.9.6</t>
  </si>
  <si>
    <t>8.9.7</t>
  </si>
  <si>
    <t>8.9.8</t>
  </si>
  <si>
    <t>8.9.9</t>
  </si>
  <si>
    <t>8.9.10</t>
  </si>
  <si>
    <t>8.9.11</t>
  </si>
  <si>
    <t>8.9.12</t>
  </si>
  <si>
    <t>8.9.15</t>
  </si>
  <si>
    <t>CPU-021</t>
  </si>
  <si>
    <t>PORTA DE CORRER BRANCA PRIME 110X210 - KIT COM TRILHO E BATENTE</t>
  </si>
  <si>
    <t>CHAPA PLACA PORTA 40X100 - BATENTE PROTEÇÃO AÇO INOX PNE</t>
  </si>
  <si>
    <t>9.1.1</t>
  </si>
  <si>
    <t>P1 - FORNECIMENTO E INSTALAÇÃO DE PORTA DE CORRER EM MDF ULTRA, DIMENSÕES 100 X 210CM, COR BRANCO CARRARA. INCLUSO PUXADOR VERTICAL EM AÇO INOX E PROTEÇÃO ANTI-IMPACTO 40X100, DE ACORDO COM DETALHES DO PROJETO.</t>
  </si>
  <si>
    <t>CPU-022</t>
  </si>
  <si>
    <t>9.1.2</t>
  </si>
  <si>
    <t>CPU-023</t>
  </si>
  <si>
    <t>9.1.3</t>
  </si>
  <si>
    <t>P2 e P7 - FORNECIMENTO E INSTALAÇÃO DE PORTA DE ALUMÍNIO ANODIZADO FOSCO NA COR NATURAL, EM VENEZIANA NÃO VENTILADA, INCLUSIVE GUARNIÇÃO/MOLDURA, FECHADURA E MATERIAIS ACESSÓRIOS PARA FIXAÇÃO, DE ACORDO COM DETALHES DO PROJETO</t>
  </si>
  <si>
    <t>CPU-024</t>
  </si>
  <si>
    <t>PUXADOR TUBULAR  PARA PORTA PIVOTANTE - AÇO INOX POLIDO 40CM</t>
  </si>
  <si>
    <t>P10 - FORNECIMENTO E INSTALAÇÃO DE PORTA PIVOTANTE DE VIDRO LISO TEMPERADO INCOLOR 8MM, COM PUXADOR EM AÇO INOX TUBULAR DE 40CM, ACABAMENTO E BATENTE EM ALUMÍNIO, INCLUSIVE DOBRADIÇAS, PIVÔ, FECHADURA E DEMAIS MATERIAIS NECESSÁRIOS PARA INSTALAÇÃO</t>
  </si>
  <si>
    <t>EXECUÇÃO DE REVESTIMENTO TIPO CHAPISCO, ARGAMASSA TRAÇO 1:3, COM COLHER DE PEDREIRO. PREPARO MECÂNICO</t>
  </si>
  <si>
    <t>FORNECIMENTO E EXECUÇÃO DE CAMADA DE REGULARIZAÇÃO PARA IMPERMEABILIZAÇÃO, ARGAMASSA 1:4 - CIMENTO E AREIA, PREPARO MECÂNICO, ESPESSURA MÉDIA DE 3CM, EM LAJE. INCLUSO ADITIVO IMPERMEABILIZANTE LÍQUIDO PARA ARGAMASSA. CAIMENTO DE 2% EM DIREÇÃO AOS RALOS E ACABAMENTO MEIA CANA NO ENCONTRO COM AS PAREDES. INCLUSO ADITIVO IMPERBEABILIZANTE LÍQUIDO PARA ARGAMASSA</t>
  </si>
  <si>
    <t>FORNECIMENTO E APLICAÇÃO DE IMPERMEABILIZAÇÃO COM MANTA ASFÁLTICA ELASTOMERICA EM POLIESTER 4MM, TIPO III, CLASSE B, ACABAMENTO PP, COM MAÇARICO, FUNDIDA COM A IMPRIMAÇÃO ASFÁLTICA SOBRE A REGULARIZAÇÃO E SUBINDO NAS PAREDES ATÉ O TOPO - IMPERMEABILIZAÇÃO. INCLUSO APLICAÇÃO DE PRIMER PARA MANTA ASFÁLTICA</t>
  </si>
  <si>
    <t>FORNECIMENTO E EXECUÇÃO DE PROTEÇÃO MECÂNICA DE SUPERFICIE HORIZONTAL COM ARGAMASSA DE CIMENTO E AREIA, TRAÇO 1:3, E=3CM. INCLUSO FILME DE POLIETILENO DE 20 A 25 MICRA.</t>
  </si>
  <si>
    <t>PROTEÇÃO MECÂNICA DE SUPERFÍCIE VERTICAL COM ARGAMASSA DE CIMENTO E AREIA, TRAÇO 1:3, E=3CM. INCLUSO TELA DE ARAME GALVANIZADA, HEXAGONAL, FIO 0,56MM (24 BWG), MALHA 1/2", H=1M</t>
  </si>
  <si>
    <t>FORNECIMENTO E INSTALAÇÃO DE RALO HEMISFERICO EM FERRO FUNDIDO TIPO ABACAXI D= 100MM</t>
  </si>
  <si>
    <t>FORNECIMENTO E EXECUÇÃO DE ALVENARIA EM TIJOLO CERÂMICO FURADO 29X19X14CM, INCLUSIVE ARGAMASSA DE ASSENTAMENTO EM CIMENTO E AREIA</t>
  </si>
  <si>
    <t>FORNECIMENTO E APLICAÇÃO MANUAL DE GESSO DESEMPENADO (SEM TALISCAS) EM TETO</t>
  </si>
  <si>
    <t>FORNECIMENTO E EXECUÇÃO DE REVESTIMENTO TIPO MASSA ÚNICA/EMBOÇO/REBOCO LISO, TRAÇO 1:2:8, CIMENTO, CAL E AREIA LAVADA, ESP. 1,75 CM, APLICADO EM PAREDES, PREPARO MECÂNICO, COM EXECUÇÃO DE TALISCAS</t>
  </si>
  <si>
    <t>FORNECIMENTO E EXECUÇÃO DE REVESTIMENTO TIPO MASSA ÚNICA/REBOCO LISO, TRAÇO 1:2:8, CIMENTO, CAL E AREIA LAVADA, ESP. 1,75 CM, APLICADO EM PAREDES, PREPARO MECÂNICO, COM EXECUÇÃO DE TALISCAS</t>
  </si>
  <si>
    <t>FORNECIMENTO E EXECUÇÃO DE EMBOÇO, EM ARGAMASSA TRAÇO 1:2:8, PREPARO MECÂNICO, APLICADO MANUALMENTE EM PAREDES, COM EXECUÇÃO DE TALISCAS.</t>
  </si>
  <si>
    <t>FORNECIMENTO E INSTALAÇÃO DE FORRO EM GESSO ACARTONADO COM PERFIS GALVANIZADOS, ATIRANTADOS EM PERFIS AUXILIARES DE AÇO-CARBONO FIXADOS NA ALVENARIA DE BLOCOS DE CONCRETO OU DIRETAMENTE ATIRANTADOS NA LAJE DE COBERTURA. PLACAS DE GESSO ACARTONADO STANDARD COM ESPESSURA DE 1,25CM. PARAFUSOS ESPECÍFICOS PARA GESSO A CADA 30CM. JUNTAS DE 3MM ENTRE AS PLACAS TRATADAS COM MASSA DE GESSO PARA PREENCHIMENTO E TELA ESTRUTURANTE</t>
  </si>
  <si>
    <t>FORNECIMENTO E EXECUÇÃO DE CAMADA DE REGULARIZAÇÃO, ARGAMASSA 1:4 - CIMENTO E AREIA, PREPARO MECÂNICO, ESPESSURA MÉDIA DE 3CM</t>
  </si>
  <si>
    <t>FORNECIMENTO E EXECUÇÃO DE PISO EM GRANITINA CINZA, COM ESPESSURA DE 8 MM, INCLUSO MISTURA EM BETONEIRA, COLOCAÇÃO DAS JUNTAS, APLICAÇÃO DO PISO, MÍNIMO DE 4 POLIMENTOS COM POLITRIZ, ESTUCAMENTO, SELADOR E CERA.</t>
  </si>
  <si>
    <t>FORNECIMENTO E ASSENTAMENTO DE RODAPÉ EM GRANITO VERDE UBATUBA/CINZA ANDORINHA OU SIMILAR, ESPESSURA DE 2,0 CM, ALTURA 10CM, POLIMENTO NAS FACES VISÍVEIS, INCLUSIVE REJUNTAMENTO</t>
  </si>
  <si>
    <t>FORNECIMENTO E ASSENTAMENTO DE REVESTIMENTO CERÂMICO EM PAREDE, RETIFICADO 60X30CM NA COR BRANCO ESMALTADA, 1.ª QUALIDADE (EXTRA), CLASSE A, APROVADO PELA FISCALIZAÇÃO, ASSENTADO COM ARGAMASSA INDUSTRIALIZADA, COM REJUNTE INTERNO FLEXÍVEL</t>
  </si>
  <si>
    <t>FORNECIMENTO E ASSENTAMENTO DE PORCELANATO CIMENTÍCIO ACETINADO BORDA RETIFICADA 61X61CM, COR CINZA. COEFICIENTE DE ATRIVO POL - &lt;0.4. APARÊNCIA UNIFORME. PORCELANATO DE USO COMERCIAL DE TRÁFEGO INTENSO. ASSENTADO COM ARGAMASSA INDUSTRIALIZADA AC-III, COM REJUNTE INTERNO FLEXÍVEL.</t>
  </si>
  <si>
    <t>FORNECIMENTO E EXECUÇÃO DE BANCADA DE AÇO INOXIDÁVEL, COM ACABAMENTO ESCOVADO FINO, SUPORTES DE APOIO E DEMAIS MATERIAIS NECESSÁRIOS PARA INSTALAÇÃO.</t>
  </si>
  <si>
    <t>FORNECIMENTO E APLICA DE FUNDO SELADOR ACRÍLICO, APLICAÇÃO MANUAL EM TETO.</t>
  </si>
  <si>
    <t>PREPARAÇÃO PARA EMASSAMENTO OU PINTURA (LÁTEX/ACRÍLICA) EM CHAPA CIMENTÍCIA, INCLUSIVE FUNDO SELADOR ACRÍLICO, APLICAÇÃO MANUAL.</t>
  </si>
  <si>
    <t>FORNECIMENTO E APLICAÇÃO DE TEXTURA ACRÍLICA GRAFIATTO</t>
  </si>
  <si>
    <t>FORNECIMENTO E APLICAÇÃO DE PINTURA LÁTEX ACRÍLICA PREMIUM, APLICAÇÃO MANUAL EM TETO, MÍNIMO DUAS DEMÃOS. COR A DEFINIR EM PROJETO.</t>
  </si>
  <si>
    <t>FORNECIMENTO E APLICAÇÃO DE PINTURA HIDROFUGANTE COM SILICONE, APLICAÇÃO MANUAL, MÍNIMO 2 DEMÃOS.</t>
  </si>
  <si>
    <t>EMASSAMENTO COM MASSA LÁTEX, APLICAÇÃO EM TETO, MÍNIMO DUAS DEMÃOS, LIXAMENTO MANUAL.</t>
  </si>
  <si>
    <t>EMASSAMENTO COM MASSA LÁTEX, APLICAÇÃO EM PAREDE, MÍNIMO DUAS DEMÃOS, LIXAMENTO MANUAL.</t>
  </si>
  <si>
    <t>FORNECIMENTO E APLICA DE FUNDO SELADOR ACRÍLICO, APLICAÇÃO MANUAL EM PAREDE.</t>
  </si>
  <si>
    <t>FORNECIMENTO E APLICAÇÃO DE PINTURA LÁTEX ACRÍLICA PREMIUM, APLICAÇÃO MANUAL EM PAREDE, MÍNIMO DUAS DEMÃOS. COR A DEFINIR EM PROJETO.</t>
  </si>
  <si>
    <t>PREPARO DO PISO CIMENTADO PARA PINTURA - LIXAMENTO E LIMPEZA.</t>
  </si>
  <si>
    <t>PINTURA DE PISO COM TINTA ACRÍLICA, APLICAÇÃO MANUAL, MÍNIMO 3 DEMÃOS, INCLUSO FUNDO PREPARADOR.</t>
  </si>
  <si>
    <t>8.2.10</t>
  </si>
  <si>
    <t>5.2.1</t>
  </si>
  <si>
    <t>CPU-025</t>
  </si>
  <si>
    <t>SINAPI - Jun/2024 (102609)</t>
  </si>
  <si>
    <t>TANQUE 2.000L DE POLIETILENO AZUL FORTLEV</t>
  </si>
  <si>
    <t>FORNECIMENTO E INSTALAÇÃO DE CAIXA D'ÁGUA EM POLIETILENO, TIPO TANQUE, COM TAMPA EM ROSCA, CAPACIDADE DE 2.000L. REF.: TANQUE 2.000L DE POLIETILENO AZUL FORTLEV OU SIMILAR</t>
  </si>
  <si>
    <t>5.2.2</t>
  </si>
  <si>
    <t>5.2.3</t>
  </si>
  <si>
    <t>5.2.4</t>
  </si>
  <si>
    <t>5.2.5</t>
  </si>
  <si>
    <t>5.2.6</t>
  </si>
  <si>
    <t>5.2.7</t>
  </si>
  <si>
    <t>5.2.8</t>
  </si>
  <si>
    <t>5.2.9</t>
  </si>
  <si>
    <t>5.2.10</t>
  </si>
  <si>
    <t>5.2.11</t>
  </si>
  <si>
    <t>5.2.12</t>
  </si>
  <si>
    <t>5.2.13</t>
  </si>
  <si>
    <t>5.2.14</t>
  </si>
  <si>
    <t>5.2.15</t>
  </si>
  <si>
    <t>5.2.16</t>
  </si>
  <si>
    <t>5.2.17</t>
  </si>
  <si>
    <t>CPU-026</t>
  </si>
  <si>
    <t>SICOR-MG - Abr/2024 (ED-50025)</t>
  </si>
  <si>
    <t>CPU-027</t>
  </si>
  <si>
    <t>SICOR-MG - Abr/2024 (ED-50022)</t>
  </si>
  <si>
    <t>CPU-028</t>
  </si>
  <si>
    <t>SICOR-MG - Abr/2024 (ED-50020)</t>
  </si>
  <si>
    <t>CPU-029</t>
  </si>
  <si>
    <t>SICOR-MG - Abr/2024 (ED-50019)</t>
  </si>
  <si>
    <t>CPU-030</t>
  </si>
  <si>
    <t>SICOR-MG - Abr/2024 (ED-50018)</t>
  </si>
  <si>
    <t>CPU-031</t>
  </si>
  <si>
    <t>5.3.1</t>
  </si>
  <si>
    <t>5.3.2</t>
  </si>
  <si>
    <t>5.3.3</t>
  </si>
  <si>
    <t>5.3.4</t>
  </si>
  <si>
    <t>5.3.5</t>
  </si>
  <si>
    <t>5.3.6</t>
  </si>
  <si>
    <t>5.3.7</t>
  </si>
  <si>
    <t>CPU-032</t>
  </si>
  <si>
    <t>FORNECIMENTO E INSTALAÇÃO DE GRELHA LINEAR ANTI INSETOS, LARGURA 15CM, EM ALUMÍNIO, INCLUSIVE REQUADRO/SUPORTE E DEMAIS MATERIAIS ACESSÓRIOS PARA INSTALAÇÃO</t>
  </si>
  <si>
    <t>RALO LINEAR GRELHA PLUVIAL 15X100 ALUMINIO ANTI INSETOS</t>
  </si>
  <si>
    <t>5.4.1</t>
  </si>
  <si>
    <t>5.4.2</t>
  </si>
  <si>
    <t>5.4.3</t>
  </si>
  <si>
    <t>5.4.4</t>
  </si>
  <si>
    <t>5.4.5</t>
  </si>
  <si>
    <t>5.4.6</t>
  </si>
  <si>
    <t>5.4.7</t>
  </si>
  <si>
    <t>5.4.8</t>
  </si>
  <si>
    <t>5.4.9</t>
  </si>
  <si>
    <t>5.4.10</t>
  </si>
  <si>
    <t>5.4.11</t>
  </si>
  <si>
    <t>5.4.12</t>
  </si>
  <si>
    <t>CPU-033</t>
  </si>
  <si>
    <t>FORNECIMENTO E INSTALAÇÃO DE TUBO DE AÇO GALVANIZADO COM COSTURA, CLASSE MÉDIA, DN 65MM (2 1/2"), ESPESSURA DA PAREDE 3,65MM, CONEXÃO ROSQUEADA, INSTALADO EM REDE DE ALIMENTAÇÃO PARA HIDRANTE, INCLUSIVE CONEXÕES E ACESSÓRIOS</t>
  </si>
  <si>
    <t>SICOR-MG - Abr/2024 (ED-50046)</t>
  </si>
  <si>
    <t>5.1.1</t>
  </si>
  <si>
    <t>5.1.2</t>
  </si>
  <si>
    <t>5.1.3</t>
  </si>
  <si>
    <t>5.1.6</t>
  </si>
  <si>
    <t>5.1.4</t>
  </si>
  <si>
    <t>5.1.5</t>
  </si>
  <si>
    <t>CPU-034</t>
  </si>
  <si>
    <t>FORNECIMENTO E ASSENTAMENTO DE DIVISÓRIA EM GRANITO VERDE UBATUBA OU SIMILAR, E=2CM, POLIDA NAS DUAS FACES E TESTADAS, ENGASTAMENTO DE 3CM NO PISO E NA PAREDE. COLADA EM OUTRA DIVISÓRIA POR MEIO DE COLA À BASE EPOXI</t>
  </si>
  <si>
    <t>8.3.5</t>
  </si>
  <si>
    <t>CPU-035</t>
  </si>
  <si>
    <t>FORNECIMENTO E INSTALAÇÃO DE LAVATÓRIO LOUÇA BRANCA SUSPENSO, 29,5 X 39 CM OU EQUIVALENTE, PADRÃO MÉDIO, INCLUSO SIFÃO FLEXÍVEL EM PVC E VÁLVULA EM METAL CROMADO.</t>
  </si>
  <si>
    <t>CPU-036</t>
  </si>
  <si>
    <t>FORNECIMENTO E INSTALAÇÃO DE TANQUE DE LOUÇA BRANCA COM COLUNA, 30L OU EQUIVALENTE, INCLUSO SIFÃO FLEXÍVEL EM PVC, E VÁLVULA EM METAL CROMADO.</t>
  </si>
  <si>
    <t>CPU-037</t>
  </si>
  <si>
    <t>KIT VASO SANITÁRIO COM CAIXA ACOPLADA COM ACIONAMENTO LATERAL E ASSENTO SOFT CLOSE COM ABERTURA ACESSO CONFORT INCEPA</t>
  </si>
  <si>
    <t>SINAPI - Jun/2024 (95471)</t>
  </si>
  <si>
    <t>FORNECIMENTO E INSTALAÇÃO DE VASO SANITARIO SIFONADO CONVENCIONAL PARA PCD SEM FURO FRONTAL COM LOUÇA BRANCA, INCLUSO ENGATE FLEXÍVEL EM INOX, 1/2X40CM E CONJUNTO DE LIGAÇÃO PARA BACIA SANITÁRIA AJUSTÁVEL E ASSENTO. REF.: BACIA SANITÁRIA CONFORT CELITE OU SIMILAR</t>
  </si>
  <si>
    <t>CPU-038</t>
  </si>
  <si>
    <t>FORNECIMENTO E INSTALAÇÃO DE COBERTURA EM TELHA METÁLICA TERMOACÚSTICA TRAPEZOIDAL EM GALVALUME (FACE SUPERIOR EM TELHA GALVALUME ESP. 0,43MM BRANCA, FACE INFERIOR LISA/FORRO ESP.0,43MM). ISOLAMENTO EM ESPUMA RÍGICA DE POLIURETANO (PU) INJETADO, ESPESSURA DE 30MM, DENSIDADE DE 35 KG/M3. INCLUSO IÇAMENTO E MATERIAIS ACESSÓRIOS PARA INSTALAÇÃO.</t>
  </si>
  <si>
    <t>PARAFUSO AUTO BROCANTE TELHA 12X3 SEXTAVADO</t>
  </si>
  <si>
    <t>TELHA TRAPEZOIDAL TÉRMICA SANDUÍCHE BRANCO NEVE - FACE SUPERIOR TELHA TRAPEZOIDAL ESP. 0,43MM COM PINTURA ELETROSTÁTICA EM BRANCO NEVE. FACE INFERIOR EM CHAPA LISA/FORRO ESP. 0,43MM COM PINTURA ELETROSTÁTICA EM BRANCO NEVE. NÚCLEO EM PIR 30MM.</t>
  </si>
  <si>
    <t>CPU-039</t>
  </si>
  <si>
    <t>FORNECIMENTO E EXECUÇÃO DE MOSAICO EM CERÂMICA ESMALTADA 10X10CM, VÁRIAS CORES. INCLUSO ARGAMASSA DE ASSENTAMENTO E REJUNTE CIMENTÍCIO. CONFORME ESPECIFICAÇÕES EM PROJETO.</t>
  </si>
  <si>
    <t>SINAPI - Jun/2024 (87267)</t>
  </si>
  <si>
    <t>REVESTIMENTO EM CERÂMICA ESMALTADA EM PLACAS 10X10CM - VÁRIAS CORES</t>
  </si>
  <si>
    <t>CPU-040</t>
  </si>
  <si>
    <t>FORNECIMENTO E EXECUÇÃO DE CAMADA DE ENCHIMENTO PARA INCLINAÇÃO DA ÁREA IMPERMEABILIZADA COM AGREGADO EM BRITA LEVE SINTÉTICA EM E.V.A (MATERIAL ATÓXICO E ESTÁVEL) EM TRAÇO MÍNIMO DE 1:4 (CIMENTO - AGREGADO LEVE) E RESISTÊNCIA MÍNIMA DE 6KG/CM2. ESPESSURA MÉDIA DA CAMADA DE 8 CM.</t>
  </si>
  <si>
    <t>AGREGADO BRITA LEVE E.V.A.100LT</t>
  </si>
  <si>
    <t>SC 100L</t>
  </si>
  <si>
    <t>3.3.4</t>
  </si>
  <si>
    <t>8.6.5</t>
  </si>
  <si>
    <t>CASA DE GÁS</t>
  </si>
  <si>
    <t>FUNDAÇÃO - RADIER</t>
  </si>
  <si>
    <t>ALVENARIA ESTRUTURAL EM BLOCOS DE CONCRETO</t>
  </si>
  <si>
    <t>LAJE MACIÇA</t>
  </si>
  <si>
    <t>REVESTIMENTOS BRUTOS</t>
  </si>
  <si>
    <t>PINTURA E ACABAMENTO</t>
  </si>
  <si>
    <t>COBERTURA E IMPERMEABILIZAÇÕES</t>
  </si>
  <si>
    <t>10.1.1</t>
  </si>
  <si>
    <t>10.1.2</t>
  </si>
  <si>
    <t>10.1.3</t>
  </si>
  <si>
    <t>10.1.4</t>
  </si>
  <si>
    <t>10.1.5</t>
  </si>
  <si>
    <t>10.1.6</t>
  </si>
  <si>
    <t>CPU-041</t>
  </si>
  <si>
    <t>10.2.1</t>
  </si>
  <si>
    <t>10.2.2</t>
  </si>
  <si>
    <t>10.2.3</t>
  </si>
  <si>
    <t>10.3.1</t>
  </si>
  <si>
    <t>10.3.2</t>
  </si>
  <si>
    <t>10.3.3</t>
  </si>
  <si>
    <t>10.3.4</t>
  </si>
  <si>
    <t>10.4.1</t>
  </si>
  <si>
    <t>10.4.2</t>
  </si>
  <si>
    <t>10.5.1</t>
  </si>
  <si>
    <t>10.5.2</t>
  </si>
  <si>
    <t>10.5.3</t>
  </si>
  <si>
    <t>10.6.1</t>
  </si>
  <si>
    <t>10.6.2</t>
  </si>
  <si>
    <t>FORNECIMENTO E INSTALAÇÃO DE GRADIL EM TELA FIO 12# 1/2" E CANTONEIRA DE 1"X1/8"</t>
  </si>
  <si>
    <t>10.7.1</t>
  </si>
  <si>
    <t>10.7.2</t>
  </si>
  <si>
    <t>CALÇADA EM PISO INTERTRAVADO</t>
  </si>
  <si>
    <t>PAISAGISMO</t>
  </si>
  <si>
    <t>CPU-042</t>
  </si>
  <si>
    <t>FORNECIMENTO E EXECUÇÃO DE LASTRO COM BRITA CORRIDA, ESPALHAMENTO MANUAL E COMPACTAÇÃO COM SOQUETE VIBRATÓRIO. ALTURA MÍNIMA DE 5CM.</t>
  </si>
  <si>
    <t>11.1.1</t>
  </si>
  <si>
    <t>11.1.2</t>
  </si>
  <si>
    <t>11.1.3</t>
  </si>
  <si>
    <t>11.2.1</t>
  </si>
  <si>
    <t>11.2.2</t>
  </si>
  <si>
    <t>11.2.3</t>
  </si>
  <si>
    <t>CPU-043</t>
  </si>
  <si>
    <t>CPU-044</t>
  </si>
  <si>
    <t>POSTE 40X60MM X1,25MM CHUMB VERDE H:3,00M C/TAMPA</t>
  </si>
  <si>
    <t>TUBO DE AÇO CARBONO QUADRADO 40MM X 40MM X 1,20MM (CHAPA 18)</t>
  </si>
  <si>
    <t>REINSTALAÇÃO DE GRADIL EXISTENTE COM FABRICAÇÃO DE PORTÃO DE ACESSO. MODELO TIPO NYLOFOR 3D, LARG.= 2,50M, H=2,43M. INCLUSO DOBRADIÇAS, POSTES PARA FIXAÇÃO DO PORTÃO, TRINCO, PINTURA E DEMAIS MATERIAIS ACESSÓRIOS PARA FIXAÇÃO.</t>
  </si>
  <si>
    <t>11.3.1</t>
  </si>
  <si>
    <t>11.3.2</t>
  </si>
  <si>
    <t>11.3.3</t>
  </si>
  <si>
    <t>11.3.4</t>
  </si>
  <si>
    <t>SERVIÇOS TÉCNICOS DE PLANEJAMENTO E ACOMPANHAMENTO DA OBRA</t>
  </si>
  <si>
    <t>MOBILIZAÇÃO/DESMOBILIZAÇÃO E CANTEIRO DE OBRAS</t>
  </si>
  <si>
    <t>CPU-045</t>
  </si>
  <si>
    <t>ELABORAÇÃO DE PROJETO EXECUTIVO DE ESTRUTURA DE CONCRETO ARMADO, COM APRESENTAÇÃO DE MEMORIAL DE CÁLCULO, SEGUINDO DIRETRIZES ESTABELECIDAS PELA FISCALIZAÇÃO. INCLUSIVE EMISSÃO DE ANOTAÇÃO DE RESPONSABILIDADE TÉCNICA</t>
  </si>
  <si>
    <t>CREA-MG/2024</t>
  </si>
  <si>
    <t>ANOTAÇÃO DE RESPONSABILIDADE TÉCNICA - CONTRATO/OBRA/SERVIÇO ATÉ R$ 15.000,00</t>
  </si>
  <si>
    <t>CPU-046</t>
  </si>
  <si>
    <t>ELABORAÇÃO DE PROJETO EXECUTIVO HIDROSSANITÁRIO, COM APRESENTAÇÃO DE MEMORIAL DE CÁLCULO, SEGUINDO DIRETRIZES ESTABELECIDAS PELA FISCALIZAÇÃO. INCLUSIVE EMISSÃO DE ANOTAÇÃO DE RESPONSABILIDADE TÉCNICA</t>
  </si>
  <si>
    <t>ELABORAÇÃO DE PROJETO EXECUTIVO DE ESTRUTURA METÁLICA, COM APRESENTAÇÃO DE MEMORIAL DE CÁLCULO, SEGUINDO DIRETRIZES ESTABELECIDAS PELA FISCALIZAÇÃO. INCLUSIVE EMISSÃO DE ANOTAÇÃO DE RESPONSABILIDADE TÉCNICA</t>
  </si>
  <si>
    <t>CPU-047</t>
  </si>
  <si>
    <t>CPU-048</t>
  </si>
  <si>
    <t>CPU-049</t>
  </si>
  <si>
    <t>ELABORAÇÃO DE PLANILHA DE COMPATIBILIZAÇÃO DOS QUANTITATIVOS ADVINDOS DOS PROJETOS EXECUTIVOS, COM APRESENTAÇÃO DE MEMORIAL DE CÁLCULO DETALHADO E SEGUINDO DIRETRIZES ESTABELECIDAS PELA FISCALIZAÇÃO.</t>
  </si>
  <si>
    <t>CPU-050</t>
  </si>
  <si>
    <t>1.1.1</t>
  </si>
  <si>
    <t>1.1.2</t>
  </si>
  <si>
    <t>1.1.3</t>
  </si>
  <si>
    <t>1.1.6</t>
  </si>
  <si>
    <t>1.1.4</t>
  </si>
  <si>
    <t>1.1.5</t>
  </si>
  <si>
    <t>1.1.7</t>
  </si>
  <si>
    <t>1.2.1</t>
  </si>
  <si>
    <t>1.2.2</t>
  </si>
  <si>
    <t>1.2.3</t>
  </si>
  <si>
    <t>1.2.4</t>
  </si>
  <si>
    <t>1.2.5</t>
  </si>
  <si>
    <t>CPU-051</t>
  </si>
  <si>
    <t>MOBILIZAÇÃO E DESMOBILIZAÇÃO DA OBRA (INCLUSIVE PESSOAL LOCAL PARA APOIO À OBRA), MOVIMENTAÇÕES (SEJAM HORIZONTAIS E/OU VERTICAIS/IÇAMENTOS) DE MATERIAIS/EQUIPAMENTOS NA OBRA E INSTALAÇÕES PROVISÓRIAS DE ELÉTRICA E HIDRO-SANITÁRIAS (MEDIÇÃO DE 75% PARA MOBILIZAÇÃO E 25% NA ÚLTIMA MEDIÇÃO) E TRANSPORTES/FRETES</t>
  </si>
  <si>
    <t>1.3.1</t>
  </si>
  <si>
    <t>1.3.2</t>
  </si>
  <si>
    <t>1.3.3</t>
  </si>
  <si>
    <t>1.3.5</t>
  </si>
  <si>
    <t>1.3.4</t>
  </si>
  <si>
    <t>1.3.6</t>
  </si>
  <si>
    <t>1.3.7</t>
  </si>
  <si>
    <t>P3 e P4 - FORNECIMENTO E INSTALAÇÃO DE PORTA DE ALUMÍNIO ANODIZADO FOSCO NA COR NATURAL, EM VENEZIANA VENTILADA, INCLUSIVE GUARNIÇÃO/MOLDURA, FECHADURA EM TARJETA LIVRE/OCUPADO E MATERIAIS ACESSÓRIOS PARA FIXAÇÃO, DE ACORDO COM DETALHES DO PROJETO</t>
  </si>
  <si>
    <t>CPU-052</t>
  </si>
  <si>
    <t>1.2.6</t>
  </si>
  <si>
    <t>CPU-053</t>
  </si>
  <si>
    <t>REINSTALAÇÃO DE GRADIL E PORTÃO NYLOFOR 3D, H=2,03 A H=2,43M (EXCLUSIVE FORNECIMENTO DE MATERIAL)</t>
  </si>
  <si>
    <t>SUDECAP-BH - Abr/2024 (13.38.30)</t>
  </si>
  <si>
    <t>CPU-054</t>
  </si>
  <si>
    <t>9.1.4</t>
  </si>
  <si>
    <t>CPU-055</t>
  </si>
  <si>
    <t>P5 - 110x210CM - PORTA DE ABS EM 02 FOLHAS BRANCA COM VEDAÇÃO</t>
  </si>
  <si>
    <t>P6 - 105x210CM - PORTA DE ABS EM 02 FOLHAS BRANCA COM VEDAÇÃO</t>
  </si>
  <si>
    <t>9.1.5</t>
  </si>
  <si>
    <t>CPU-056</t>
  </si>
  <si>
    <t>P5 - 110X210CM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t>
  </si>
  <si>
    <t>P6 - 105X210CM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t>
  </si>
  <si>
    <t>9.1.6</t>
  </si>
  <si>
    <t>CPU-057</t>
  </si>
  <si>
    <t>P9 - 80X210CM - FORNECIMENTO E INSTALAÇÃO DE PORTA GUICHÊ, 2 FOLHAS DE ABRIR, REVESTIMENTO DE ABD RÍDIGO (12MM DE ESPESSURA), COR BRANCA. INCLUSIVE MAÇANETA, FECHADURA E MAIS MATERIAIS ACESSÓRIOS PARA INSTALAÇÃO.</t>
  </si>
  <si>
    <t>P9 - 80X210 - PORTA GUICHÊ: 2 FOLHAS DE ABRIR; REVESTIMENTO DE ABS RÍGIDO (12MM DE ESP.); COR BRANCA.</t>
  </si>
  <si>
    <t>9.1.7</t>
  </si>
  <si>
    <t>9.1.8</t>
  </si>
  <si>
    <t>SINAPI - Jun/2024 (102182)</t>
  </si>
  <si>
    <t>CPU-058</t>
  </si>
  <si>
    <t>P14 - 125X310CM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</si>
  <si>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CPU-059</t>
  </si>
  <si>
    <t>P15 - 115X310CM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</si>
  <si>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CPU-060</t>
  </si>
  <si>
    <t>P19 - 93X310CM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</si>
  <si>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9.1.9</t>
  </si>
  <si>
    <t>9.1.10</t>
  </si>
  <si>
    <t>9.1.11</t>
  </si>
  <si>
    <t>9.1.12</t>
  </si>
  <si>
    <t>CPU-061</t>
  </si>
  <si>
    <t>9.2.1</t>
  </si>
  <si>
    <t>CPU-062</t>
  </si>
  <si>
    <t>J1, J2, J3, J4 E J6 - FORNECIMENTO E INSTALAÇÃO DE JANELA BASCULANTE COM PERFIS EM AÇO CARBONO, ALAVANCAS PARA BASCULANTE, VIDRO MINI BOREAL INCOLOR DE 4MM, INCLUSIVE PINTURA ANTICORROSIVA DE FUNDO, ACABAMENTO EM PINTURA ESMALTE COR PRETO FOSCO E DEMAIS MATERIAIS ACESSÓRIOS DE INSTALAÇÃO; DE ACORDO COM DETALHES DO PROJETO.</t>
  </si>
  <si>
    <t>J8, J9, J10, J11, J12 E J13 - FORNECIMENTO E INSTALAÇÃO DE VIDRO FIXO TEMPERADOS LISOS E INCOLORES 6MM FIXADOS EM PERFIL U; ALUMÍNIO ANODIZADO COR PRETO FOSCO, PERFIS MONTANTES QUADRADOS DE 2" - ESPESSURA DA CHAPA DE 2MM; DE ACORDO COM DETALHES DO PROJETO.</t>
  </si>
  <si>
    <t>CPU-063</t>
  </si>
  <si>
    <t>J5 - FORNECIMENTO E INSTALAÇÃO DE JANELA REDONDA, DIÂMETRO 100CM, DIVIDIDA EM DUAS PARTES, TIPO VENEZIANA FIXA, DISTÂNCIA ENTRE AS FOLHAS DE NO MÍNIMO 5CM E TRANSPASSE MÍNIMO DE 10CM. VIDRO MINI BOREAL INCOLOR DE 6MM. MOLDURA REDONDA EM METAL COR PRETO FOSCO (REF.: MOLDURA PARA ESPELHO REDONDO 100CM BRIEDLDESIGN) E PERFIL U HORIZONTAL EM ALUMÍNIO PRETO FOSCO. DE ACORDO COM DETALHES DO PROJETO.</t>
  </si>
  <si>
    <t>MOLDURA EM METAL PARA ESPELHO REDONDO 100CM LUXO</t>
  </si>
  <si>
    <t>CPU-064</t>
  </si>
  <si>
    <t>J14 - FORNECIMENTO E INSTALAÇÃO DE SHOOT DEVOLUÇÃO DE TALHERES, EM AÇO INOX 304, DIMENSÕES MÍNIMA25X25X40CM, BORDA DE 20MM. (REF.: SHOT DEVOLUÇÃO DE TALHERES 25X25X40CM AÇO INOX 304 MAQUINBAL)</t>
  </si>
  <si>
    <t>SHOOT DEVOLUÇÃO DE TALHERES 25X25X40CM AÇO INOX 304 MAQUINBAL</t>
  </si>
  <si>
    <t>CPU-065</t>
  </si>
  <si>
    <t>CPU-066</t>
  </si>
  <si>
    <t>P20 - 280X210CM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t>
  </si>
  <si>
    <t>J7 - 200X120/90CM - PORTA DE ENROLAR AUTOMÁTICA EM AÇO GALVANIZADO MEIA CANA NÃO PERFURADO. PINTURA ELETROSTÁTICA BRANCA.</t>
  </si>
  <si>
    <t>P20 - 280X210CM - PORTA DE ENROLAR AUTOMÁTICA EM AÇO GALVANIZADO MEIA CANA NÃO PERFURADO. PINTURA ELETROSTÁTICA BRANCA.</t>
  </si>
  <si>
    <t>J7 - 200X120/90CM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t>
  </si>
  <si>
    <t>9.2.2</t>
  </si>
  <si>
    <t>9.2.3</t>
  </si>
  <si>
    <t>9.2.4</t>
  </si>
  <si>
    <t>9.2.5</t>
  </si>
  <si>
    <t>9.2.6</t>
  </si>
  <si>
    <t>9.2.7</t>
  </si>
  <si>
    <t>CPU-067</t>
  </si>
  <si>
    <t>CPU-068</t>
  </si>
  <si>
    <t>J15, J16 E J17 - FORNECIMENTO E INSTALAÇÃO DE JANELA DE VIDRO DE CORRER, EM PERFIS DE ALUMÍNIO COR PRETO FOSCO E FERRAGENS CROMADAS, VIDRO TEMPERADO DE 10MM. DE ACORDO COM DETALHES DO PROJETO.</t>
  </si>
  <si>
    <t>J15, J16 E J17 - JANELA DE VIDRO DE CORRER, EM PERFIS DE ALUMÍNIO COR PRETO FOSCO E FERRAGENS CROMADAS, VIDRO TEMPERADO DE 10MM</t>
  </si>
  <si>
    <t>P11, P12, P13 E P16 - FORNECIMENTO E INSTALAÇÃO DE PORTA DE VIDRO DE CORRER E BADEIRA FIXA SUPERIOR, EM PERFIS DE ALUMÍNIO COR PRETO FOSCO E FERRAGENS CROMADAS, VIDRO TEMPERADO DE 10MM. PARE MÓVEL COM ALTURA DE 210CM; PARTE FIXA COM ALTURA DE 100CM. DE ACORDO COM DETALHES DO PROJETO.</t>
  </si>
  <si>
    <t>P11, P12, P13 E P16 - PORTA DE VIDRO DE CORRER E BADEIRA FIXA SUPERIOR, EM PERFIS DE ALUMÍNIO COR PRETO FOSCO E FERRAGENS CROMADAS. PARE MÓVEL COM ALTURA DE 210CM; PARTE FIXA COM ALTURA DE 100CM. VIDRO TEMPERADO DE 10MM.</t>
  </si>
  <si>
    <t>CPU-069</t>
  </si>
  <si>
    <t>FORNECIMENTO E INSTALAÇÃO DE DOMUS/LANTERNIN/CLARABOIA EM ESTRUTURA DE ALUMÍNIO E COBERTURA EM ACRÍLICO LEITOSO, COM VENTILAÇÃO.</t>
  </si>
  <si>
    <t>CLARABOIA DOMOS POLICARBONATO BRANCO LEITOSO 1,15X1,15M</t>
  </si>
  <si>
    <t>3.1.2</t>
  </si>
  <si>
    <t>CPU-070</t>
  </si>
  <si>
    <t>FORNECIMENTO E INSTALAÇÃO DE GUICHÊ PASSA PRATOS EM INOX 430, 120X30X60CM, 6 DIVISÕES (REF.: FRITOMAX 120X30)</t>
  </si>
  <si>
    <t>GUICHÊ PASSA PRATOS EM INOX 430 - 120X30 6 DIVISÕES</t>
  </si>
  <si>
    <t xml:space="preserve">FABRICAÇÃO, FORNECIMENTO E MONTAGEM DE ESTRUTURA METÁLICA AUXILIAR PARA FIXAÇÕES DE CHAPAS CIMENTICIAS (BEIRAL) E TODOS OS ACESSÓRIOS DE FIXAÇÃO, CONFORME PROJETO. APLICAÇÃO DE FUNDO PREPARADOR ANTICORROSIVO EM SUPERFÍCIE METÁLICA, INCLUSIVE RETOQUES. </t>
  </si>
  <si>
    <t>CPU-071</t>
  </si>
  <si>
    <t>CPU-072</t>
  </si>
  <si>
    <t>CPU-073</t>
  </si>
  <si>
    <t>CPU-074</t>
  </si>
  <si>
    <t>7.1.1</t>
  </si>
  <si>
    <t>7.1.2</t>
  </si>
  <si>
    <t>7.1.3</t>
  </si>
  <si>
    <t>7.1.4</t>
  </si>
  <si>
    <t>REDE DE GÁS GLP</t>
  </si>
  <si>
    <t>CPU-075</t>
  </si>
  <si>
    <t>CPU-076</t>
  </si>
  <si>
    <t>CPU-077</t>
  </si>
  <si>
    <t>CPU-078</t>
  </si>
  <si>
    <t>CPU-079</t>
  </si>
  <si>
    <t>CPU-080</t>
  </si>
  <si>
    <t>CPU-081</t>
  </si>
  <si>
    <t>CPU-082</t>
  </si>
  <si>
    <t xml:space="preserve">FORNECIMENTO E INSTALAÇÃO DE CENTRAL (1+1) PARA GLP, INCLUIDO CHICOTE FLEXÍVEL, MANÔMETRO, VALVULA DE REGULAGEM ANTI REFLUXO. </t>
  </si>
  <si>
    <t>CPU-083</t>
  </si>
  <si>
    <t>FORNECIMENTO E INSTALAÇÃO DE TUBULAÇÃO DE COBRE CLASSE "A", DN = 3/4" (22mm), SEM COSTURA, INCLUSIVE CONEXÕES, PASTA DE SOLDA (FLUXO), SOLDA, LIMPEZA, ROQUEAMENTO (QUANDO NECESSÁRIOS) E PINTURA EPOXI, DUAS DEMÃOS, EM TODA EXTENSÃO DA TUBULAÇÃO</t>
  </si>
  <si>
    <t>CPU-084</t>
  </si>
  <si>
    <t>FORNECIMENTO E INSTALAÇÃO DE TUBULAÇÃO DE COBRE CLASSE "A", DN = 1/2" (15MM) SEM COSTURA, INCLUSIVE CONEXÕES, PASTA DE SOLDA (FLUXO), SOLDA, LIMPEZA, ROQUEAMENTO (QUANDO NECESSÁRIOS) E PINTURA EPOXI, DUAS DEMÃOS, EM TODA EXTENSÃO DA TUBULAÇÃO</t>
  </si>
  <si>
    <t>CPU-085</t>
  </si>
  <si>
    <t>FORNECIMENTO E INSTALAÇÃO DE PONTO DE UTILIZAÇÃO DE  GLP COM REGULADOR DE PRESSÃO DE SEGUNDO ESTÁGIO E SUPORTE PARA FIXAÇÃO.</t>
  </si>
  <si>
    <t>REGULADOR DE PRESSÃO GLP 13 KG</t>
  </si>
  <si>
    <t>QUADRO DE DISTRIBUIÇÃO DE CIRCUITOS E DISPOSITIVOS DE PROTEÇÃO</t>
  </si>
  <si>
    <t>ILUMINAÇÃO</t>
  </si>
  <si>
    <t>TOMADAS E INTERRUPTORES</t>
  </si>
  <si>
    <t>CABEAMENTO ESTRUTURADO</t>
  </si>
  <si>
    <t>ENVELOPAMENTO DE DUTO FLEXÍVEL - ÁREA EXTERNA</t>
  </si>
  <si>
    <t>INSTALAÇÃO ELÉTRICA - ÁREA EXTERNA</t>
  </si>
  <si>
    <t>INSTALAÇÃO ELÉTRICA - INSTALAÇÃO DE POSTES - ÁREA EXTERNA</t>
  </si>
  <si>
    <t>INSTALAÇÃO ELÉTRICA - SPDA</t>
  </si>
  <si>
    <t>CPU-086</t>
  </si>
  <si>
    <t>FORNECIMENTO E INSTALAÇÃO DE CAIXA PARA PERFILADO COM TOMADA 2P+T - 10A</t>
  </si>
  <si>
    <t>6.1.1</t>
  </si>
  <si>
    <t>6.1.2</t>
  </si>
  <si>
    <t>6.1.4</t>
  </si>
  <si>
    <t>6.1.23</t>
  </si>
  <si>
    <t>6.1.8</t>
  </si>
  <si>
    <t>6.1.3</t>
  </si>
  <si>
    <t>6.1.7</t>
  </si>
  <si>
    <t>6.1.5</t>
  </si>
  <si>
    <t>6.1.6</t>
  </si>
  <si>
    <t>6.1.9</t>
  </si>
  <si>
    <t>6.1.10</t>
  </si>
  <si>
    <t>6.1.11</t>
  </si>
  <si>
    <t>6.1.12</t>
  </si>
  <si>
    <t>6.1.13</t>
  </si>
  <si>
    <t>6.1.14</t>
  </si>
  <si>
    <t>6.1.15</t>
  </si>
  <si>
    <t>6.1.16</t>
  </si>
  <si>
    <t>6.1.17</t>
  </si>
  <si>
    <t>6.1.18</t>
  </si>
  <si>
    <t>6.1.19</t>
  </si>
  <si>
    <t>6.1.20</t>
  </si>
  <si>
    <t>6.1.21</t>
  </si>
  <si>
    <t>6.1.22</t>
  </si>
  <si>
    <t>6.1.24</t>
  </si>
  <si>
    <t>6.1.25</t>
  </si>
  <si>
    <t>6.1.26</t>
  </si>
  <si>
    <t>6.1.27</t>
  </si>
  <si>
    <t>6.1.28</t>
  </si>
  <si>
    <t>6.1.29</t>
  </si>
  <si>
    <t>6.1.30</t>
  </si>
  <si>
    <t>6.1.31</t>
  </si>
  <si>
    <t>6.1.32</t>
  </si>
  <si>
    <t>6.1.33</t>
  </si>
  <si>
    <t>6.1.34</t>
  </si>
  <si>
    <t>6.1.35</t>
  </si>
  <si>
    <t>6.2.1</t>
  </si>
  <si>
    <t>6.2.2</t>
  </si>
  <si>
    <t>6.2.3</t>
  </si>
  <si>
    <t>6.2.4</t>
  </si>
  <si>
    <t>6.2.5</t>
  </si>
  <si>
    <t>6.2.6</t>
  </si>
  <si>
    <t>6.3.1</t>
  </si>
  <si>
    <t>6.3.2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</si>
  <si>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</si>
  <si>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</si>
  <si>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</si>
  <si>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</si>
  <si>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</si>
  <si>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</si>
  <si>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</si>
  <si>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</si>
  <si>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</si>
  <si>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</si>
  <si>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</si>
  <si>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</si>
  <si>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</si>
  <si>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</si>
  <si>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</si>
  <si>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</si>
  <si>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</si>
  <si>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</si>
  <si>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</si>
  <si>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</si>
  <si>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</si>
  <si>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</si>
  <si>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</si>
  <si>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</si>
  <si>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6.3.27</t>
  </si>
  <si>
    <t>6.3.28</t>
  </si>
  <si>
    <t>6.3.29</t>
  </si>
  <si>
    <t>6.3.30</t>
  </si>
  <si>
    <t>6.4.1</t>
  </si>
  <si>
    <t>6.4.2</t>
  </si>
  <si>
    <t>6.4.3</t>
  </si>
  <si>
    <t>6.4.4</t>
  </si>
  <si>
    <t>6.4.5</t>
  </si>
  <si>
    <t>6.4.6</t>
  </si>
  <si>
    <t>6.4.7</t>
  </si>
  <si>
    <t>6.4.8</t>
  </si>
  <si>
    <t>6.4.9</t>
  </si>
  <si>
    <t>6.4.10</t>
  </si>
  <si>
    <t>6.4.11</t>
  </si>
  <si>
    <t>6.4.12</t>
  </si>
  <si>
    <t>6.5.1</t>
  </si>
  <si>
    <t>6.5.2</t>
  </si>
  <si>
    <t>6.5.3</t>
  </si>
  <si>
    <t>6.5.4</t>
  </si>
  <si>
    <t>6.5.5</t>
  </si>
  <si>
    <t>6.7.1</t>
  </si>
  <si>
    <t>6.6.1</t>
  </si>
  <si>
    <t>6.6.2</t>
  </si>
  <si>
    <t>6.6.3</t>
  </si>
  <si>
    <t>6.6.4</t>
  </si>
  <si>
    <t>6.6.5</t>
  </si>
  <si>
    <t>6.7.2</t>
  </si>
  <si>
    <t>6.7.3</t>
  </si>
  <si>
    <t>6.7.4</t>
  </si>
  <si>
    <t>6.8.1</t>
  </si>
  <si>
    <t>6.8.2</t>
  </si>
  <si>
    <t>6.8.3</t>
  </si>
  <si>
    <t>6.8.4</t>
  </si>
  <si>
    <t>6.8.5</t>
  </si>
  <si>
    <t>6.8.6</t>
  </si>
  <si>
    <t>6.8.7</t>
  </si>
  <si>
    <t>6.8.8</t>
  </si>
  <si>
    <t>6.8.9</t>
  </si>
  <si>
    <t>6.8.10</t>
  </si>
  <si>
    <t>6.8.11</t>
  </si>
  <si>
    <t>6.8.12</t>
  </si>
  <si>
    <t>6.8.13</t>
  </si>
  <si>
    <t>6.8.14</t>
  </si>
  <si>
    <t>CPU-087</t>
  </si>
  <si>
    <t>PAINEL ELÉTRICO MONTADO COM BARRAMENTO TRIFÁSICO 400A 100 DIN</t>
  </si>
  <si>
    <t>FORNECIMENTO E INSTALAÇÃO DE QUADRO DE DISTRIBUIÇÃO DE CIRCUITO - QDC - DE EMBUTIR, COM BARRAMENTO, PARA 400A, 100 DISJUNTORES DIN, EM CHAPA # 22 NA COR BRANCA, INCLUÍNDO ETIQUETAS DE IDENTIFICAÇÃO DOS CIRCUITOS, PROTEÇÃO PARA O BARRAMENTO EM POLICARBONATO OU CHAPA METÁLICA E PORTA PROJETOS NA PORTA. REFERÊNCIA QDETNII CEMAR OU SUPERIOR</t>
  </si>
  <si>
    <t>FORNECIMENTO E INSTALAÇÃO DE QUADRO DE DISTRIBUIÇÃO DE CIRCUITO - QDC - DE EMBUTIR, COM BARRAMENTO, PARA 150A, 72 DISJUNTORES DIN, EM CHAPA # 22 NA COR BRANCA, INCLUÍNDO ETIQUETAS DE IDENTIFICAÇÃO DOS CIRCUITOS, PROTEÇÃO PARA O BARRAMENTO EM POLICARBONATO OU CHAPA METÁLICA E PORTA PROJETOS NA PORTA. REFERÊNCIA QDETNII CEMAR OU SUPERIOR</t>
  </si>
  <si>
    <t>QUADRO PLATINNUM BOX EMBUTIR PARA 72 DISJUNTORES PADRÃO DIN</t>
  </si>
  <si>
    <t>KIT BARRAMENTO 150A TRIFÁSICO ISOLADO P/70 CIRCUITOS</t>
  </si>
  <si>
    <t>CPU-088</t>
  </si>
  <si>
    <t>CPU-089</t>
  </si>
  <si>
    <t>FORNECIMENTO E INSTALAÇÃO DE MULTIMEDIDOR DE ENERGIA COM MEMÓRIA DE MASSA, REF. COMERCIAL MMW02 - M, INCLUÍNDO TCS  DE MEDIÇÃO</t>
  </si>
  <si>
    <t>MEDIDOR DE ENERGIA B24 112-100, MEDIÇÃO DE ENERGIA ATIVA, COMUNICAÇÃO MODBUS RTU, CONEXÃO A TC TRIFASICA</t>
  </si>
  <si>
    <t>TRANSFORMADOR DE CORRENTE TC TIPO JANELA 400/5A</t>
  </si>
  <si>
    <t>CPU-090</t>
  </si>
  <si>
    <t>PROGRAMADOR HORÁRIO DIGITAL 2 SAÍDAS COEL BWT40DRRP-REC</t>
  </si>
  <si>
    <t>CPU-091</t>
  </si>
  <si>
    <t>FORNECIMENTO E INSTALAÇÃO DE CABO PP 3X1,5MM2 - 70CM COM PLUG 2P+T - 10A</t>
  </si>
  <si>
    <t>PLUGUE MACHO 2+TERRA 10A</t>
  </si>
  <si>
    <t>CPU-092</t>
  </si>
  <si>
    <t>FORNECIMENTO E INSTALAÇÃO DE CABO PP 3X1,5MM2 - 70CM COM PLUG 2P+T - 20A</t>
  </si>
  <si>
    <t>PLUGUE MACHO 2+TERRA 20A</t>
  </si>
  <si>
    <t>CPU-093</t>
  </si>
  <si>
    <t>LUMINÁRIA HERMÉTICA 2 LÂMPADAS</t>
  </si>
  <si>
    <t>LÂMPADA LED TUBULAR T8 18W 120CM</t>
  </si>
  <si>
    <t>CPU-094</t>
  </si>
  <si>
    <t>FORNECIMENTO E INSTALAÇÃO DE PROJETOR DE EMBUTIR NO SOLO, 6W, IP 67, CORPO EM ALUMÍNIO, PINTURA ELETROSTÁTICA PRETA, VISOR EM VIDRO TEMPERADO, DRIVER INCLUSO, ÂNGULO DE ABERTURA &lt;=30º, TEMPERATURA DE COR &gt;=3000K, FLUXO LUMINOSO &gt;=800LM 5410/2004</t>
  </si>
  <si>
    <t>BALIZADOR DE EMBUTIR CHÃO LED 12W - BRANCO QUENTE</t>
  </si>
  <si>
    <t>CPU-095</t>
  </si>
  <si>
    <t>FORNECIMENTO E INSTALAÇÃO DE TOMADA ESTANQUE 2P+T - 10A, CAIXA E ESPELHO COM TOMADA. REF. COMERCIAL LINHA AQUATIC</t>
  </si>
  <si>
    <t>CONJUNTO 1 TOMADA ENERGIA 10A 4X2 CINZA AQUATIC LEGRAND</t>
  </si>
  <si>
    <t>CAIXA DE LUZ EXTERNA 4X2 RETANGULAR IP66 BRANCA</t>
  </si>
  <si>
    <t>CPU-096</t>
  </si>
  <si>
    <t>FORNECIMENTO E INSTALAÇÃO DE TOMADA ESTANQUE 2P+T - 20A, CAIXA E ESPELHO COM TOMADA. REF. COMERCIAL LINHA AQUATIC</t>
  </si>
  <si>
    <t>CONJUNTO 1 TOMADA ENERGIA 20A 4X2 CINZA AQUATIC LEGRAND</t>
  </si>
  <si>
    <t>CPU-097</t>
  </si>
  <si>
    <t>FORNECIMENTO E INSTALAÇÃO DE TOMADA BLINDADA 3P+T - 32A, MONTADA EM CONDULETE</t>
  </si>
  <si>
    <t>TOMADA BLINDADA 3P+T 32A</t>
  </si>
  <si>
    <t>CPU-098</t>
  </si>
  <si>
    <t>FORNECIMENTO E INSTALAÇÃO DE TOMADA BLINDADA 3P+T - 63A, MONTADA EM CONDULETE</t>
  </si>
  <si>
    <t>TOMADA BLINDADA 3P+T 63A</t>
  </si>
  <si>
    <t>CPU-099</t>
  </si>
  <si>
    <t>CAIXA PARA PISO BAIXA 4X4 1"</t>
  </si>
  <si>
    <t>TAMPA PARA CAIXA UNHA DE PISO ALUMÍNIO DUPLA 4X4 CROMADO</t>
  </si>
  <si>
    <t>CPU-100</t>
  </si>
  <si>
    <t>FORNECIMENTO E INSTALAÇÃO DE ETIQUETA DE IDENTIFICAÇÃO DOS CIRCUITOS E TENSÕES PARA AS TOMADAS , PRETO SOBRE BRANCO(TAMANHO MÍNIMO DE 12MM X 25MM)</t>
  </si>
  <si>
    <t>FITA PARA ROTULADOR BROTHER, 12MM X 8M</t>
  </si>
  <si>
    <t>CPU-101</t>
  </si>
  <si>
    <t>FORNECIMENTO E INSTALAÇÃO DE PATCH CORDS TIPO RJ45 CATEGORIA 5 E,  COM COMPRIMENTO DE 3,0M</t>
  </si>
  <si>
    <t>CPU-102</t>
  </si>
  <si>
    <t>FORNECIMENTO E INSTALAÇÃO DE FORNECIMENTO E INSTALAÇÃO RACK 5U - RACK PARA TELECOMUNICAÇÕES FECHAMENTO LATERAL E TRASEIRO REMOVÍVEIS EM CHAPA DE AÇO MONOBLOCO, ALTURA DE 5U</t>
  </si>
  <si>
    <t>MINI RACK 5U X 350MM MAX ELETRON PORTA COM VISOR ACRÍLICO PRETO</t>
  </si>
  <si>
    <t>CPU-103</t>
  </si>
  <si>
    <t>FORNEC. E INSTALAÇÃO  DE MINI DISTRIBUIDOR INTERNO ÓPTICO, FIXAÇÃO EM PAREDE PARA EMENDA E TERMINAÇÃO ÓPTICA, ESTRUTURA EM PLÁSTICO DE ENGENHARIA NAS CORES CINZA OU PRETO, FORNECIDO COM SUPORTE METÁLICO, PARAFUSOS AUTOATARRAXANTES E BUCHAS S6, PARA FIXAÇÃO EM PAREDE, ACOMODAÇÃO DE ATÉ 12 EMENDAS ÓPTICAS, POSSUI 2 ENTRADAS PARA CABOS PROTEGIDAS POR BORRACHA, FIXAÇÃO DA TAMPA ATRAVÉS DE PARAFUSO CENTRAL, FORNECIDO KIT DE INSTALAÇÃO, FORNECIDO COM PROTETORES DE EMENDA 60X1,0MM DE ACORDO COM A QUANTIDADE DE FIBRAS SOLICITADAS:  12 - INCLUI BANDEJA, PROTETORES PARA EMENDA, BRAÇADEIRAS PLÁSTICAS, PIGTAIL E ACOPLADORES.</t>
  </si>
  <si>
    <t>MINI DIO COMPLETO SC/PC PARA 12 FIBRAS</t>
  </si>
  <si>
    <t>CPU-104</t>
  </si>
  <si>
    <t>FORNECIMENTO E INSTALAÇÃO DE ORGANIZADOR DE CABOS DE 1U PARA RACK 19"</t>
  </si>
  <si>
    <t>ORGAQNIZADOR DE CABOS</t>
  </si>
  <si>
    <t>CPU-105</t>
  </si>
  <si>
    <t>FORNECIMENTO E INSTALAÇÃO DE CORDÃO ÓPTICO TIPO TIGTH MONOMODO STANDARD G.652B (9.0 ΜM)LC-SPC/SC-SPC,  COM 2,5M,  COM DUAS FIBRAS - REF. COMERCIAL</t>
  </si>
  <si>
    <t>CORDÃO ÓPTICO DUPLEX SM 9/125 LC/SC LCXSC 2.5M</t>
  </si>
  <si>
    <t>CPU-106</t>
  </si>
  <si>
    <t>FORNECIMENTO E INSTALAÇÃO SERVIÇO DE FUSÃO E CERTIFICAÇÃO DA FIBRA ÓPTICA COM EMISSÃO DE RELATÓRIOS (IMPRESSO E ARQUIVO ELETRÔNICO)</t>
  </si>
  <si>
    <t>EXECUÇÃO DE FUSÃO ÓPTICA COM TESTES DE CERTIFICAÇÃO.</t>
  </si>
  <si>
    <t>CPU-107</t>
  </si>
  <si>
    <t>FORNECIMENTO E INSTALAÇÃO DE CABO ÓPTICO CONSTITUÍDO POR FIBRAS MONOMODO, COM REVESTIMENTO PRIMÁRIO EM ACRILATO E REVESTIMENTO SECUNDÁRIO EM MATERIAL POLIMÉRICO COLORIDO (900 µM), REUNIDAS E REVESTIDAS POR FIBRAS SINTÉTICAS DIELÉTRICAS PARA SUPORTE MECÂNICO (RESISTÊNCIA À TRAÇÃO) E COBERTAS POR CAPA EXTERNA EM POLÍMERO PARA USO INTERNO E EXTERNO. NÃO PROPAGANTE A CHAMA E RESISTENTE A FUNGOS E RAIOS ULTRAVIOLETA. DEVE POSSUIR ELEMENTOS QUE TORNEM A FIBRA RESISTENTE A TRAÇÃO E O CONJUNTO DEVE SER PROTEGIDO CONTRA PENETRAÇÃO DE ÁGUA. DEVE CONTER 6 FIBRAS INTERNAS MONOMODO COM CAPACIDADE DE TRANSMISSÃO DE 10 GBPS. DESIGNAÇÃO ABNT: CFOT-X-EO;</t>
  </si>
  <si>
    <t>FIBRA MONOMODO 6VIAS</t>
  </si>
  <si>
    <t>CPU-108</t>
  </si>
  <si>
    <t>FORNECIMENTO E EXECUÇÃO DE FUNDAÇÃO COMPLETA PARA POSTE GALVANIZADO, H=7,00M, INCLUINDO ESCAVAÇÃO, ARMAÇÕES EM AÇO CA-50/60 (4 X 10MM, E ESTRIBO 8 X 6,3MM) E CONCRETO FCK =25MPA PARA FUNDAÇÃO ( PROFUNDIDADE IGUAL A 1,3 M E DIÂMETRO DE 450MM) E FORNECIMENTO E INSTALAÇÃO DE CONJUNTO CHUMBADORES M19 X 500MM GALVANIZADO, CONFORME DETALHAMENTO</t>
  </si>
  <si>
    <t>CPU-109</t>
  </si>
  <si>
    <t xml:space="preserve">FORNECIMENTO E INSTALAÇÃO DE POSTE TELECÔNICO ESCALONADO RETO COM ALTURA ÚTIL DE 7M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 </t>
  </si>
  <si>
    <t>CPU-110</t>
  </si>
  <si>
    <t>EXECUÇÃO DE SERVIÇO DE REMANEJAMENTO DE POSTE, H=7M, COM RETIRADA, TRANSPORTE HORIZONTAL E REINSTALAÇÃO</t>
  </si>
  <si>
    <t>CPU-111</t>
  </si>
  <si>
    <t>FORNECIMENTO E INSTALAÇÃO DE SUPORTE PARA LUMINÁRIA TIPO PÉTALA, COM UM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1)</t>
  </si>
  <si>
    <t>SUPORTE LUMINARIA PETALA</t>
  </si>
  <si>
    <t>CPU-112</t>
  </si>
  <si>
    <t>FORNECIMENTO E INSTALAÇÃO DE LUMINÁRIA LED, 50W, TEMP. DE COR 3.000KV,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t>
  </si>
  <si>
    <t>LUMINÁRIA PÉTALA 50W</t>
  </si>
  <si>
    <t>CPU-113</t>
  </si>
  <si>
    <t>CPU-114</t>
  </si>
  <si>
    <t>CPU-115</t>
  </si>
  <si>
    <t>CPU-116</t>
  </si>
  <si>
    <t>CPU-117</t>
  </si>
  <si>
    <t>CPU-118</t>
  </si>
  <si>
    <t>CPU-119</t>
  </si>
  <si>
    <t>CPU-120</t>
  </si>
  <si>
    <t>FORNECIMENTO E INSTALAÇÃO DE CONECTOR TERMINAL DE PRESSÃO # 10MM, INCLUSIVE PARAFUSO E PORCA</t>
  </si>
  <si>
    <t>FORNECIMENTO E INSTALAÇÃO DE CONECTOR TERMINAL DE PRESSÃO # 16MM, INCLUSIVE PARAFUSO E PORCA</t>
  </si>
  <si>
    <t>FORNECIMENTO E INSTALAÇÃO DE CONECTOR TERMINAL DE PRESSÃO # 25MM, INCLUSIVE PARAFUSO E PORCA</t>
  </si>
  <si>
    <t>FORNECIMENTO E INSTALAÇÃO DE CONECTOR TERMINAL DE PRESSÃO # 35MM, INCLUSIVE PARAFUSO E PORCA</t>
  </si>
  <si>
    <t>FORNECIMENTO E INSTALAÇÃO DE CONECTOR TERMINAL DE PRESSÃO # 50MM, INCLUSIVE PARAFUSO E PORCA</t>
  </si>
  <si>
    <t>FORNECIMENTO E INSTALAÇÃO DE CONECTOR TERMINAL DE PRESSÃO # 70MM, INCLUSIVE PARAFUSO E PORCA</t>
  </si>
  <si>
    <t>FORNECIMENTO E INSTALAÇÃO DE CONECTOR TERMINAL DE PRESSÃO # 120MM, INCLUSIVE PARAFUSO E PORCA</t>
  </si>
  <si>
    <t>CPU-121</t>
  </si>
  <si>
    <t>FORNECIMENTO E INSTALAÇÃO DE CAIXA DE EQUIPOTENCIALIZAÇÃO</t>
  </si>
  <si>
    <t>CX EQUIPOTENCIALIZAÇÃO</t>
  </si>
  <si>
    <t>9.2.8</t>
  </si>
  <si>
    <t>9.2.9</t>
  </si>
  <si>
    <t>CPU-122</t>
  </si>
  <si>
    <t>FORNECIMENTO E INSTALAÇÃO DE TELA MOSQUITEIRO EM NYLON COM MOLDURA EM ALUMÍNIO ANODIZADO NATUAL</t>
  </si>
  <si>
    <t>ORSE/SE - Jun/2024 (8970)</t>
  </si>
  <si>
    <t>TELA MOSQUITEIRA DE NYLON - BRANCA</t>
  </si>
  <si>
    <t>CANTONEIRA REMOVÍVEL PARA TELA MOSQUITEIRA EM NYLON BRANCA</t>
  </si>
  <si>
    <t>CPU-123</t>
  </si>
  <si>
    <t>FORNECIMENTO E APLICAÇÃO DE TEXTURA ACRÍLICA ROLADA EMBORRACHADA FLEXÍVEL</t>
  </si>
  <si>
    <t>SINAPI - Jun/2024 (95306)</t>
  </si>
  <si>
    <t>TEXTURA EMBORRACHADA FLEXÍVEL BRANCA - KG</t>
  </si>
  <si>
    <t>CPU-124</t>
  </si>
  <si>
    <t>FORNECIMENTO E MONTAGEM DE ESTRUTURA METÁLICA PARA TELHADO EM AÇO ESTRUTURAL EM PERFIS ASTM, INCLUSIVE TODOS COMPONENTES METÁLICOS DA ESTRUTURA, LIMPEZA SUPERFICIAL, TRATAMENTO SUPERFICIAL ANTIOXIDANTE E PINTURA ESMALTE PARA ACABAMENTO FINAL, INCLUSIVE TODOS OS DEMAIS INSUMOS NECESSÁRIO PARA MONTAGEM E SOLDA DA ESTRUTURA. (OBS.: CHUMBADORES, PARAFUSOS, PORCAS, ARRUELAS E DEMAIS DISPOSITIVOS DE FIXAÇÃO CONSIDERADOS NO PREÇO UNITÁRIO DA ESTRUTURA)</t>
  </si>
  <si>
    <t>3.1.3</t>
  </si>
  <si>
    <t>CPU-125</t>
  </si>
  <si>
    <t>BOTA-FORA COM CARGA MANUAL/MECÂNICA PROVENIENTE DAS ESCAVAÇÕES, MOVIMENTAÇÕES DE TERRA E ENTULHOS EM GERAL, INCLUSIVE TRANSPORTE HORIZONTAL E VERTICAL NO INTERIOR DA OBRA COM CARGA EM CAMINHÃO CAÇAMBA, TRANSPORTE E DESCARGA EM LOCAL AUTORIZADO PELA PREFEITURA (MOVIMENTAÇÃO EM CAMINHÃO BASCULANTE)</t>
  </si>
  <si>
    <t>12.1.1</t>
  </si>
  <si>
    <t>CPU-126</t>
  </si>
  <si>
    <t>BOTA-FORA EM CAÇAMBA ALUGADA, INCLUSIVE TRANSPORTE HORIZONTAL E VERTICAL NO INTERIOR DA OBRA E CARGA. (MOVIMENTAÇÃO EM CAÇAMBA ALUGADA)</t>
  </si>
  <si>
    <t>ALUGUEL DE CAÇAMBA - 5M3</t>
  </si>
  <si>
    <t>12.1.2</t>
  </si>
  <si>
    <t>12.1.3</t>
  </si>
  <si>
    <t>EXECUÇÃO DE LIMPEZA FINAL DE OBRA, CONSIDERANDO LIMPEZA DE ESQUADRIAS E VIDROS, REVESTIMENTOS CERÂMICOS DE PAREDE, PISO, LOUÇAS, METAIS E DEMAIS EQUIPAMENTOS INSTALADOS</t>
  </si>
  <si>
    <t>12.1.4</t>
  </si>
  <si>
    <t>LOCAÇÃO CONVENCIONAL DE OBRA, UTILIZANDO GABARITO DE TÁBUAS CORRIDAS PONTALETADAS A CADA 2,00M</t>
  </si>
  <si>
    <t>SUDECAP/BH - Abr/2024 (01.17.01)</t>
  </si>
  <si>
    <t>FORNECIMENTO E INSTALAÇÃO DE BARRACÃO DE OBRA PARA ESCRITÓRIO DE OBRA E APOIO DA FISCALIZAÇÃO, EM CHAPA DE COMPENSADO RESINADO, BANHEIRO COM VASO SANITÁRIO, LAVATÓRIO, MOBILIÁRIOS (MESA, CADEIRAS E DEMAIS MÓVEIS NECESSÁRIOS), ACABAMENTO DO PISO EM CONCRETO, INSTALAÇÕES HIDROSSANITÁRIAS, ELÉTRICAS E ESQUADRIAS PARA FECHAMENTO.</t>
  </si>
  <si>
    <t>FORNECIMENTO E INSTALAÇÃO DE BARRACÃO DE OBRA PARA REFEITÓRIO, EM CHAPA DE COMPENSADO RESINADO, TELA DE FECHAMENTO, MOBILIÁRIOS (MESAS, CADEIRAS, AQUECEDOR DE MARMITA), ACABAMENTO DO PISO EM CONCRETO E INSTALAÇÕES ELÉTRICAS</t>
  </si>
  <si>
    <t>SINAPI - Jul/2024 (101963)</t>
  </si>
  <si>
    <t>FORNECIMENTO E EXECUÇÃO DE PISO EM CIMENTO QUEIMADO, MODULAÇÕES DE 150X150CM, POLIDO. ESPESSURA MÉDIA DE 3CM. INCLUSO JUNTA PLÁSTICA</t>
  </si>
  <si>
    <t>SICOR/MG - Abr/2024 (ED-50559)</t>
  </si>
  <si>
    <t>FORNECIMENTO E INSTALAÇÃO DE CABO DE COBRE FLEXÍVEL ISOLADO, 1,5 MM2, ANTI-CHAMA 450/750V VÁRIAS CORES CONF. NORMA, ISOLAMENTO DUPLO EM PVC, SEM CHUMBO, NÃO PROPAGANTE DE CHAMA, BAIXA EMISSÃO DE FUMAÇAS E GASES TÓXICOS, SEGUNDO ORIENTAÇÕES DE CORES E OUTRAS DIRETRIZES DA NBR 5410/2004</t>
  </si>
  <si>
    <t>SINAPI - Jul/2024 (91924)</t>
  </si>
  <si>
    <t>CABO DE COBRE FLEXÍVEL 1,5MM2 750V</t>
  </si>
  <si>
    <t>SINAPI - Jul/2024 (91926)</t>
  </si>
  <si>
    <t>FORNECIMENTO E INSTALAÇÃO DE CABO DE COBRE FLEXÍVEL ISOLADO, 2,5 MM2, ANTI-CHAMA 450/750V VÁRIAS CORES CONF. NORMA. ISOLAMENTO DUPLO EM PVC, SEM CHUMBO, NÃO PROPAGANTE DE CHAMA, BAIXA EMISSÃO DE FUMAÇAS E GASES TÓXICOS, SEGUNDO ORIENTAÇÕES DE CORES E OUTRAS DIRETRIZES DA NBR 5410/2004</t>
  </si>
  <si>
    <t>CABO DE COBRE FLEXÍVEL 2,5MM2 750V</t>
  </si>
  <si>
    <t>FORNECIMENTO E INSTALAÇÃO DE CABO DE COBRE FLEXÍVEL ISOLADO, 4,0 MM2, ANTI-CHAMA 450/750V, VÁRIAS CORES CONF. NORMA, ISOLAMENTO DUPLO EM PVC, SEM CHUMBO, NÃO PROPAGANTE DE CHAMA, BAIXA EMISSÃO DE FUMAÇAS E GASES TÓXICOS, SEGUNDO ORIENTAÇÕES DE CORES E OUTRAS DIRETRIZES DA NBR 5410/2004</t>
  </si>
  <si>
    <t>SINAPI - Jul/2024 (91928)</t>
  </si>
  <si>
    <t>CABO DE COBRE FLEXÍVEL 4,0MM2 750V</t>
  </si>
  <si>
    <t>SINAPI - Jul/2024 (91930)</t>
  </si>
  <si>
    <t>FORNECIMENTO E INSTALAÇÃO DE CABO DE COBRE FLEXÍVEL ISOLADO, 6,0 MM2, ANTI-CHAMA 450/750V, VÁRIAS CORES CONF. NORMA, ISOLAMENTO DUPLO EM PVC, SEM CHUMBO, NÃO PROPAGANTE DE CHAMA, BAIXA EMISSÃO DE FUMAÇAS E GASES TÓXICOS, SEGUNDO ORIENTAÇÕES DE CORES E OUTRAS DIRETRIZES DA NBR 5410/2004</t>
  </si>
  <si>
    <t>CABO DE COBRE FLEXÍVEL 6,0MM2 750V</t>
  </si>
  <si>
    <t>FORNECIMENTO E INSTALAÇÃO DE CABO DE COBRE FLEXÍVEL ISOLADO, 10,0 MM2, ANTI-CHAMA 450/750V, VÁRIAS CORES CONF. NORMA, ISOLAMENTO DUPLO EM PVC, SEM CHUMBO, NÃO PROPAGANTE DE CHAMA, BAIXA EMISSÃO DE FUMAÇAS E GASES TÓXICOS, SEGUNDO ORIENTAÇÕES DE CORES E OUTRAS DIRETRIZES DA NBR 5410/2004</t>
  </si>
  <si>
    <t>SINAPI - Jul/2024 (91932)</t>
  </si>
  <si>
    <t>CABO DE COBRE FLEXÍVEL 10,0MM2 750V</t>
  </si>
  <si>
    <t>FORNECIMENTO E INSTALAÇÃO DE CABO DE COBRE FLEXÍVEL ISOLADO, 2,5 MM2, ANTI-CHAMA 0,6/1KV VÁRIAS CORES CONF. NORMA. ISOLAMENTO DUPLO EM PVC, SEM CHUMBO, NÃO PROPAGANTE DE CHAMA, BAIXA EMISSÃO DE FUMAÇAS E GASES TÓXICOS, SEGUNDO ORIENTAÇÕES DE CORES E OUTRAS DIRETRIZES DA NBR 5410/2004</t>
  </si>
  <si>
    <t>FORNECIMENTO E INSTALAÇÃO DE CABO DE COBRE FLEXÍVEL ISOLADO, 16,0 MM2, ANTI-CHAMA 0,6/1KV, VÁRIAS CORES CONF. NORMA, ISOLAMENTO DUPLO EM PVC, SEM CHUMBO, NÃO PROPAGANTE DE CHAMA, BAIXA EMISSÃO DE FUMAÇAS E GASES TÓXICOS, SEGUNDO ORIENTAÇÕES DE CORES E OUTRAS DIRETRIZES DA NBR 5410/2004</t>
  </si>
  <si>
    <t>SINAPI - Jul/2024 (91935)</t>
  </si>
  <si>
    <t>CABO DE COBRE FLEXÍVEL 16,0MM2 1KV</t>
  </si>
  <si>
    <t>FORNECIMENTO E INSTALAÇÃO DE CABO DE COBRE FLEXÍVEL ISOLADO, 25,0 MM2, ANTI-CHAMA 0,6/1KV, VÁRIAS CORES CONF. NORMA, ISOLAMENTO DUPLO EM PVC, SEM CHUMBO, NÃO PROPAGANTE DE CHAMA, BAIXA EMISSÃO DE FUMAÇAS E GASES TÓXICOS, SEGUNDO ORIENTAÇÕES DE CORES E OUTRAS DIRETRIZES DA NBR 5410/2004</t>
  </si>
  <si>
    <t>CABO DE COBRE FLEXÍVEL 25,0MM2 1KV</t>
  </si>
  <si>
    <t>FORNECIMENTO E INSTALAÇÃO DE CABO DE COBRE FLEXÍVEL ISOLADO, 35,0 MM2, ANTI-CHAMA 0,6/1KV, VÁRIAS CORES CONF. NORMA, ISOLAMENTO DUPLO EM PVC, SEM CHUMBO, NÃO PROPAGANTE DE CHAMA, BAIXA EMISSÃO DE FUMAÇAS E GASES TÓXICOS, SEGUNDO ORIENTAÇÕES DE CORES E OUTRAS DIRETRIZES DA NBR 5410/2004</t>
  </si>
  <si>
    <t>CABO DE COBRE FLEXÍVEL 35,0MM2 1KV</t>
  </si>
  <si>
    <t>FORNECIMENTO E INSTALAÇÃO DE CABO DE COBRE FLEXÍVEL ISOLADO, 50 MM2, ANTI-CHAMA 0,6/1KV, VÁRIAS CORES CONF. NORMA, ISOLAMENTO DUPLO EM PVC, SEM CHUMBO, NÃO PROPAGANTE DE CHAMA, BAIXA EMISSÃO DE FUMAÇAS E GASES TÓXICOS, SEGUNDO ORIENTAÇÕES DE CORES E OUTRAS DIRETRIZES DA NBR 5410/2004</t>
  </si>
  <si>
    <t>CABO DE COBRE FLEXÍVEL 50,0MM2 1KV</t>
  </si>
  <si>
    <t>SINAPI - Jul/2024 (92988)</t>
  </si>
  <si>
    <t>SINAPI - Jul/2024 (92986)</t>
  </si>
  <si>
    <t>SINAPI - Jul/2024 (92984)</t>
  </si>
  <si>
    <t>FORNECIMENTO E INSTALAÇÃO DE CABO DE COBRE FLEXÍVEL ISOLADO, 70,0 MM2, ANTI-CHAMA 0,6/1KV, VÁRIAS CORES CONF. NORMA, ISOLAMENTO DUPLO EM PVC, SEM CHUMBO, NÃO PROPAGANTE DE CHAMA, BAIXA EMISSÃO DE FUMAÇAS E GASES TÓXICOS, SEGUNDO ORIENTAÇÕES DE CORES E OUTRAS DIRETRIZES DA NBR 5410/2004</t>
  </si>
  <si>
    <t>SINAPI - Jul/2024 (92990)</t>
  </si>
  <si>
    <t>CABO DE COBRE FLEXÍVEL 70,0MM2 1KV</t>
  </si>
  <si>
    <t>FORNECIMENTO E EXECUÇÃO DE LAJE PRÉ-FABRICADA EM TRELIÇA METÁLICA TR12 (LT 16CM), SOBRECARGA MÍNIMA DE 200 KG/M2 (SEM PESO PÓPRIO DAS TRELIÇAS E LAJOTAS), ENCHIMENTO EM EPS. INCLUSIVE ESCORAMENTO E CONCRETO BOMBEADO FCK&gt;=25MPA. INCLUSIVE EMISSÃO DE ANOTAÇÃO DE RESPONSABILIDADE TÉCNICA.</t>
  </si>
  <si>
    <t>ELABORAÇÃO DE PROJETO EXECUTIVO DE PREVENÇÃO E COMBATE A INCÊNDIO E PÂNICO, COM APRESENTAÇÃO DE MEMORIAL DE CÁLCULO, SEGUINDO DIRETRIZES ESTABELECIDAS PELA FISCALIZAÇÃO. INCLUSIVE EMISSÃO DE ANOTAÇÃO DE RESPONSABILIDADE TÉCNICA E APROVAÇÃO NO CBMG</t>
  </si>
  <si>
    <t>PAGAMENTO DE TAXA PARA APROVAÇÃO DO PPCIP DO RESTAURANTE, CONFORME TABELA VIGENTE DO CBMG</t>
  </si>
  <si>
    <t>5.3.8</t>
  </si>
  <si>
    <t>5.3.9</t>
  </si>
  <si>
    <t>5.3.10</t>
  </si>
  <si>
    <t>5.3.11</t>
  </si>
  <si>
    <t>5.3.12</t>
  </si>
  <si>
    <t>5.3.13</t>
  </si>
  <si>
    <t>7.1.5</t>
  </si>
  <si>
    <t>7.1.6</t>
  </si>
  <si>
    <t>ADMINISTRAÇÃO LOCAL DA OBRA COM SERVIÇOS TÉCNICOS DE ENGENHARIA, GESTÃO, ACOMPANHAMENTO, LIMPEZA PERMANENTE DO CANTEIRO DE OBRAS E DEMAIS SERVIÇOS CORRELATOS. MEDIÇÃO PROPORCIONAL AO AVANÇO DA OBRA.</t>
  </si>
  <si>
    <t>KIT CAVALETE PARA MEDIÇÃO DE ÁGUA - ENTRADA PRINCIPAL, EM PVC 25 MM (3/4") - FORNECIMENTO E INSTALAÇÃO (EXCLUSIVE HIDRÔMETRO). AF_03/2024</t>
  </si>
  <si>
    <t>PLANTIO DE ARBUSTO OU  CERCA VIVA. AF_07/2024</t>
  </si>
  <si>
    <t>PLANTIO DE ÁRVORE ORNAMENTAL COM ALTURA DE MUDA MENOR OU IGUAL A 2,00 M . AF_07/2024</t>
  </si>
  <si>
    <t>PLANTIO DE ÁRVORE ORNAMENTAL COM ALTURA DE MUDA MAIOR QUE 2,00 M E MENOR OU IGUAL A 4,00 M . AF_07/2024</t>
  </si>
  <si>
    <t>PLANTIO DE GRAMA BATATAIS EM PLACAS. AF_07/2024</t>
  </si>
  <si>
    <t>7º MÊS</t>
  </si>
  <si>
    <t>8º MÊS</t>
  </si>
  <si>
    <t>SICOR/MG - Abr/2024 (ED-48208)</t>
  </si>
  <si>
    <t>FORNECIMENTO E EXECUÇÃO DE ALVENARIA DE VEDAÇÃO COM ELEMENTO VAZADO - COBOGÓ DE CONCRETO, INCLUSIVE ARGAMASSA DE ASSENTAMENTO. CONFORME DETALHE EM PROJETO.</t>
  </si>
  <si>
    <t>Área de projeção do restaurante: 603,25m2</t>
  </si>
  <si>
    <t>INSTALAÇÕES DE GLP</t>
  </si>
  <si>
    <t>Classificação</t>
  </si>
  <si>
    <t>% Acum.</t>
  </si>
  <si>
    <t>FORNECIMENTO E INSTALAÇÃO DE DISPOSITIVO DE PROTEÇÃO CONTRA SURTO - DPS -  VLC SLIM CLASSE 1 275V 12,5/60KA</t>
  </si>
  <si>
    <t>DISJUNTOR TRIPOLAR TIPO NEMA, CORRENTE NOMINAL DE  100A - FORNECIMENTO E INSTALAÇÃO. AF_10/2020</t>
  </si>
  <si>
    <t>FORNECIMENTO E INSTALAÇÃO DE PROGRAMADOR HORAS 100-240VCA, 2 SAÍDA A RELÉ PARA COMANDO DE EQUIPAMENTOS DE ACORDO COM OS PROGRAMAS ESTABELECIDOS. MONTAGEM EM TRILHO DIM REF COMERCIAL COEL BWT40DRRP-REC</t>
  </si>
  <si>
    <t xml:space="preserve">FORNECIMENTO E INSTALAÇÃO DE LUMINÁRIA DE TUBO LED BARRA LED, 2X18W, 4180LM. CORPO EM POLICARBONATO INJETADO, REFLETOR EM CHAPA DE AÇO TRATADA COM ACABAMENTO EM PINTURA ELETROSTÁTICA NA COR BRANCA, DIFUSOR EM POLICARBONATO COM ACABAMENTO INTERNO LISO. PROTEÇÃO IP-65. CONJUNTO COMPLETO, INCLUINDO LÂMPADAS TUBO LED.  (MODELO REFERÊNCIA: LPT 24 ITAIM, LUMICENTER OU INTRAL). </t>
  </si>
  <si>
    <t>FORNECIMENTO E INSTALAÇÃO DE CAIXA ALUMÍNIO 4X4" DE EMBUTIR NO PISO, INCLUSIVE TAMPA</t>
  </si>
  <si>
    <t>6.7.5</t>
  </si>
  <si>
    <t>CURVA ABC - Obra de construção do Restaurante Estudantil, urbanização do entorno e demais obras complementares</t>
  </si>
  <si>
    <t>EXECUÇÃO DE CORTE E SUPRESSÃO DE ÁRVORE, INCLUSIVE REMOÇÃO DE RAÍZES REMANESCENTES</t>
  </si>
  <si>
    <t>10.7.3</t>
  </si>
  <si>
    <t>10.7.4</t>
  </si>
  <si>
    <t>10.7.5</t>
  </si>
  <si>
    <t>CABO DE COBRE FLEXÍVEL 120,0MM2 1KV</t>
  </si>
  <si>
    <t>FORNECIMENTO E INSTALAÇÃO DE CABO DE COBRE FLEXÍVEL ISOLADO, 120,0 MM2, ANTI-CHAMA 0,6/1KV, VÁRIAS CORES CONF. NORMA, ISOLAMENTO DUPLO EM PVC, SEM CHUMBO, NÃO PROPAGANTE DE CHAMA, BAIXA EMISSÃO DE FUMAÇAS E GASES TÓXICOS, SEGUNDO ORIENTAÇÕES DE CORES E OUTRAS DIRETRIZES DA NBR 5410/2004</t>
  </si>
  <si>
    <t>SINAPI - Jul/2024 (92994)</t>
  </si>
  <si>
    <t>Área de urbanização do entorno: 500,00m2</t>
  </si>
  <si>
    <t>6.7.6</t>
  </si>
  <si>
    <t>CPU-128</t>
  </si>
  <si>
    <t>FORNECIMENTO E INSTALAÇÃO DE POSTE TELECÔNICO ESCALONADO RETO COM ALTURA ÚTIL DE 3,5 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t>
  </si>
  <si>
    <t>POSTE TELECÔNICO 3,5M</t>
  </si>
  <si>
    <t>6.7.7</t>
  </si>
  <si>
    <t>CPU-129</t>
  </si>
  <si>
    <t>FORNECIMENTO E EXECUÇÃO DE FUNDAÇÃO COMPLETA PARA POSTE GALVANIZADO, H=3,50M, INCLUINDO ESCAVAÇÃO, ARMAÇÕES EM AÇO CA-50/60 (4 X 8MM, E ESTRIBO 7 X 5MM) E CONCRETO FCK =25MPA PARA FUNDAÇÃO (PROFUNDIDADE IGUAL A 1,1 M E DIÂMETRO DE 320MM) E FORNECIMENTO E INSTALAÇÃO DE CONJUNTO CHUMBADORES  GALVANIZADO CONFORME DETALHAMENTO FORNECEDOR POSTE, CONFORME DETALHAMENTO.</t>
  </si>
  <si>
    <t>CPU-130</t>
  </si>
  <si>
    <t>CPU-131</t>
  </si>
  <si>
    <t>FORNECIMENTO E INSTALAÇÃO DE LUMINÁRIA EXTERNA PARA POSTE, CORPO EM ALUMÍNIO INJETADO COM DIFUSOR EM VIDRO TEMPERADO/POLICARBONATO/METACRILATO COM ALÍVIO DE PRESSAO, DRIVER INCORPORADO, MANUTENÇÃO FLUXO LUMINOSO &gt; 65.000H, FIXAÇÃO EM TOPO DE POSTE, GRAU DE PROTEÇÃO IP 66, COM PROTEÇÃO CONTRA SOBRETENSÕES DE 10V/12KA, COM BASE PARA RELE FOTOELÉTRICO, ÓPTICA SA, POTÊNCIA 28W, &gt;=3.500LM, 4.000K.COMERCIAL SKAT M PLUS</t>
  </si>
  <si>
    <t>LUMINÁRIA LED PÚBLICA ORNAMENTAL SLIM 50W</t>
  </si>
  <si>
    <t>FORNECIMENTO E INSTALAÇÃO DE CONECTOR TERMINAL DE PRESSÃO # 150MM, INCLUSIVE PARAFUSO E PORCA</t>
  </si>
  <si>
    <t>CPU-132</t>
  </si>
  <si>
    <t>SERVIÇO DE REMOÇÃO E REINSTALAÇÃO DE FIBRA ÓPTICA - BANCO DO LIVRO - COM REAPROVEITAMENTO</t>
  </si>
  <si>
    <t>CPU-133</t>
  </si>
  <si>
    <t>SERVIÇO DE REMOÇÃO E REINSTALAÇÃO DE CABO ALIMENTADOR - BANCO DO LIVRO - COM REAPROVEITAMENTO</t>
  </si>
  <si>
    <t>6.6.6</t>
  </si>
  <si>
    <t>6.6.7</t>
  </si>
  <si>
    <t>6.7.8</t>
  </si>
  <si>
    <t>Campus Leopoldina</t>
  </si>
  <si>
    <t>2.1.8</t>
  </si>
  <si>
    <t>2.1.4</t>
  </si>
  <si>
    <t>2.1.7</t>
  </si>
  <si>
    <t>2.1.6</t>
  </si>
  <si>
    <t>2.1.5</t>
  </si>
  <si>
    <t>2.4.4</t>
  </si>
  <si>
    <t>CPU-134</t>
  </si>
  <si>
    <t>FORNECIMENTO E INSTALAÇÃO DE QUADRO DE DISTRIBUIÇÃO DE CIRCUITO - QDC - DE EMBUTIR, COM BARRAMENTO, PARA 600A, 56 POSIÇÕES DIN, EM CHAPA # 22 NA COR BRANCA, INCLUÍNDO ETIQUETAS DE IDENTIFICAÇÃO DOS CIRCUITOS, PROTEÇÃO PARA O BARRAMENTO EM POLICARBONATO OU CHAPA METÁLICA E PORTA PROJETOS NA PORTA. REFERÊNCIA QDETNII CEMAR OU SUPERIOR</t>
  </si>
  <si>
    <t>PAINEL ELÉTRICO MONTADO COM BARRAMENTO TRIFÁSICO 600A 56 DIN</t>
  </si>
  <si>
    <t>CPU-135</t>
  </si>
  <si>
    <t>FORNECIMENTO E INSTALAÇÃO DE CABO DE COBRE FLEXÍVEL ISOLADO, 150,0 MM2, ANTI-CHAMA 0,6/1KV, VÁRIAS CORES CONF. NORMA, ISOLAMENTO DUPLO EM PVC, SEM CHUMBO, NÃO PROPAGANTE DE CHAMA, BAIXA EMISSÃO DE FUMAÇAS E GASES TÓXICOS, SEGUNDO ORIENTAÇÕES DE CORES E OUTRAS DIRETRIZES DA NBR 5410/2004</t>
  </si>
  <si>
    <t>SINAPI - Jul/2024 (92996)</t>
  </si>
  <si>
    <t>FORNECIMENTO E INSTALAÇÃO DE CABO DE COBRE FLEXÍVEL ISOLADO, 240,0 MM2, ANTI-CHAMA 0,6/1KV, VÁRIAS CORES CONF. NORMA, ISOLAMENTO DUPLO EM PVC, SEM CHUMBO, NÃO PROPAGANTE DE CHAMA, BAIXA EMISSÃO DE FUMAÇAS E GASES TÓXICOS, SEGUNDO ORIENTAÇÕES DE CORES E OUTRAS DIRETRIZES DA NBR 5410/2004</t>
  </si>
  <si>
    <t>SINAPI - Jul/2024 (93000)</t>
  </si>
  <si>
    <t>CABO ELÉTRICO FLEXÍVEL 150,0MM2 PRETO 1KV</t>
  </si>
  <si>
    <t>=COTAÇÕES!B896</t>
  </si>
  <si>
    <t>6.3.31</t>
  </si>
  <si>
    <t>2.1.9</t>
  </si>
  <si>
    <t>2.1.10</t>
  </si>
  <si>
    <t>DEMOLIÇÕES, LIMPEZA DO TERRENO, MOVIMENTAÇÃO DE TERRA E LOCAÇÃO DA OBRA</t>
  </si>
  <si>
    <t>CPU-001</t>
  </si>
  <si>
    <t>CPU-005</t>
  </si>
  <si>
    <t>CPU-127</t>
  </si>
  <si>
    <t>11.2.4</t>
  </si>
  <si>
    <t>REMOÇÃO DAS TRAVES DE FUTEBOL. COM REAPROVEITAMENTO. INCLUSIVE AFASTAMENTO.</t>
  </si>
  <si>
    <t>REMOÇÃO DE POSTE PARA REFLETORES DO CAMPO, INCLUSIVE AFASTAMENTO E EMPILHAMENTO</t>
  </si>
  <si>
    <t>LIMPEZA MECANIZADA DA ÁREA DE IMPLANTAÇÃO, INCLUSIVE RETIRADA DE CAMADA VEGAL (GRAMA)</t>
  </si>
  <si>
    <t>CPU-136</t>
  </si>
  <si>
    <t>DEMOLIÇÃO MECANIZADA DE EDIFICAÇÃO EXISTENTE EM PROCESSO DE RUÍNA (ANTIGO PRÉDIO DE CONSULTÓRIO MÉDICO), INCLUSIVE APOIO DE MÃO-DE-OBRA NECESSÁRIO PARA AFASTAMENTOS MANUAIS DE MATERIAIS</t>
  </si>
  <si>
    <t>1.2.7</t>
  </si>
  <si>
    <t>CALÇADA EM PISO INTERTRAVADO - MURETAS DE CONTENÇÃO</t>
  </si>
  <si>
    <t>ESTACA BROCA DE CONCRETO, DIÂMETRO DE 20CM, ESCAVAÇÃO MANUAL COM TRADO CONCHA, INCLUSIVE ARMADURA DE ARRANQUE E CONCRETO 20MPA</t>
  </si>
  <si>
    <t>11.1.4</t>
  </si>
  <si>
    <t>11.1.5</t>
  </si>
  <si>
    <t>11.1.6</t>
  </si>
  <si>
    <t>11.1.7</t>
  </si>
  <si>
    <t>11.1.8</t>
  </si>
  <si>
    <t>11.1.9</t>
  </si>
  <si>
    <t>11.1.10</t>
  </si>
  <si>
    <t>11.1.11</t>
  </si>
  <si>
    <t>11.1.12</t>
  </si>
  <si>
    <t>ED-50946</t>
  </si>
  <si>
    <t>GUARDA CORPO EM AÇO INOX D = 1 1/2", COM SUBDIVISÕES EM TUBO DE AÇO INOX D = 1/2", H = 1,05 M</t>
  </si>
  <si>
    <t>LIMPEZA FINAL E BOTA-FORA DE MATERIAIS - ESTIMATIVA</t>
  </si>
  <si>
    <t>SICOR/MG - Região Leste - Deson.</t>
  </si>
  <si>
    <t>SICOR/MG - Região Leste (Insumo) - Deson.</t>
  </si>
  <si>
    <t>Ago/2024</t>
  </si>
  <si>
    <t>CPU-137</t>
  </si>
  <si>
    <t>FORNECIMENTO E INSTALAÇÃO DE PROJETOR COM FACHO ABERTO SIMÉTRICO RETANGULAR PRETO 200W LED LUZ BRANCA NEUTRA, VIDA ÚTIL MÉDIA: 50.000 HORAS,  CORPO EM ALUMÍNIO E VIDRO TEMPERADO, IP65, POTÊNCIA: 200W, TENSÃO: 100-240V, ÂNGULO: 38X80º,  FLUXO LUMINOSO:&gt;= 25.000LM,TEMPERATURA COR: 4000K LUZ NEUTRA, REF.:FLOODLIGHT LED 200W. PARA SER USADO NA QUADRA DE ESPORTES DENTRO DO GINÁSIO.REF.: FLOODLIGHT LED LEDVANCE OU SIMILAR</t>
  </si>
  <si>
    <t>PROJETOR COM FACHO ABERTO ASSIMÉTRICO RETANGULAR PRETO 200W LED LUZ BRANCA NEUTRA, VIDA ÚTIL MÉDIA: 50.000 HORAS</t>
  </si>
  <si>
    <t>CPU-138</t>
  </si>
  <si>
    <t>FORNECIMENTO E INSTALAÇÃO DO PROJETOR LED DE 125W, CORPO: ALUMÍNIO; DISSIPADOR: ALUMÍNIO EXTRUDADO; ACABAMENTO: PINTURA ELETROSTÁTICA NA COR PRETA; CABECEIRA: ALUMÍNIO INJETADO;DIFUSOR: LENTE DE VIDRO LISO PLANO TEMPERADO DE ELEVADA RESISTÊNCIA À IMPACTOS IK08;TENSÃO: 220VAC, 50/60HZ; (MONOCROMÁTICO E RGB). FATOR DE POTÊNCIA: &gt;0.95. EFICIÊNCIA: &gt;90%. TEMPERATURA DE USO: -30OC A +50 OC; FONTE DE ALIMENTAÇÃO: INTEGRADO À LUMINÁRIA; VIDA ÚTIL: 60.000HS; INSTALAÇÃO: AÇO ZINCADO, REGULÁVEL PARA INSTALAÇÃO. GRAU DE PROTEÇÃO: IP66 CONJUNTO ÓPTICO E ALOJAMENTO PARA DRIVER. &gt;=15000LM</t>
  </si>
  <si>
    <t>PROJETOR LED 100 W</t>
  </si>
  <si>
    <t>CPU-139</t>
  </si>
  <si>
    <t>FORNECIMENTO E INSTALAÇÃO DE SUPORTE METALICOS  PARA PROJETORES ,GALVANIZADOS A FOGO, FABRICADOS EM CANTORNEIRAS E TUBOS PARA 2 PROJETORES  FIXAÇÃO EM TOPO POSTE TELECÔNICO ESCALONADO RETO COM ALTURA ÚTIL DE 7 M  COM DIÃMETRO EXTERNO DE 60,3 MM.</t>
  </si>
  <si>
    <t>SUPORTES METÁLICOS PARA 02 PROJETORES : FABRICADOS EM TUBO AÇO CARBONO DIN 2440 E CANTONEIRAS, NÚCLEO COM DIÂMETRO EXTERNO DE 76MM, ALTURA 25CM; ROSCAS SOLDADAS, FIXAÇÃO EM POSTE 7.000MM COM TOPO 60.3MM, GALVANIZADOS A FOGO POR IMERSÃO A QUENTE.</t>
  </si>
  <si>
    <t>FORNECIMENTO E INSTALAÇÃO DE LUMINÁRIA LED, 24W, TEMP. DE COR 4.000KV,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 &gt;=5000LM, OPTICA SA - 360GRAUS</t>
  </si>
  <si>
    <t>LUMINÁRIA LED, 24W, TEMP. DE COR 4.000KV, CORPO EM ALUMÍNIO INJETADO A ALTA PRESSÃO COM ALETAS PARA DISSIPAÇÃO DE CALOR</t>
  </si>
  <si>
    <t>6.7.9</t>
  </si>
  <si>
    <t>6.7.10</t>
  </si>
  <si>
    <t>6.7.11</t>
  </si>
  <si>
    <t>6.7.12</t>
  </si>
  <si>
    <t>CBMG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</si>
</sst>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0"/>
    <numFmt numFmtId="167" formatCode="&quot;R$&quot;\ #,##0.00"/>
    <numFmt numFmtId="168" formatCode="General_)"/>
    <numFmt numFmtId="170" formatCode="#,##0.000000"/>
    <numFmt numFmtId="171" formatCode="0.000000%"/>
  </numFmts>
  <fonts count="56">
    <font>
      <sz val="10"/>
      <name val="Arial"/>
    </font>
    <font>
      <b/>
      <sz val="10"/>
      <name val="Arial"/>
      <family val="2"/>
    </font>
    <font>
      <b/>
      <sz val="12"/>
      <name val="Arial"/>
      <family val="2"/>
    </font>
    <font>
      <sz val="8"/>
      <name val="Arial"/>
      <family val="2"/>
    </font>
    <font>
      <sz val="9"/>
      <name val="Arial"/>
      <family val="2"/>
    </font>
    <font>
      <sz val="10"/>
      <name val="Arial"/>
      <family val="2"/>
    </font>
    <font>
      <b/>
      <sz val="14"/>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Lucida Casual"/>
    </font>
    <font>
      <sz val="12"/>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19"/>
      <name val="Calibri"/>
      <family val="2"/>
    </font>
    <font>
      <sz val="10"/>
      <name val="Courier New"/>
      <family val="3"/>
    </font>
    <font>
      <sz val="10"/>
      <name val="Helv"/>
      <charset val="204"/>
    </font>
    <font>
      <sz val="10"/>
      <name val="Arial"/>
      <family val="2"/>
    </font>
    <font>
      <b/>
      <sz val="16"/>
      <name val="Arial"/>
      <family val="2"/>
    </font>
    <font>
      <sz val="14"/>
      <name val="Arial"/>
      <family val="2"/>
    </font>
    <font>
      <sz val="12"/>
      <name val="Arial"/>
      <family val="2"/>
    </font>
    <font>
      <u/>
      <sz val="12"/>
      <color indexed="12"/>
      <name val="Times New Roman"/>
      <family val="1"/>
    </font>
    <font>
      <sz val="10"/>
      <name val="Arial"/>
      <family val="2"/>
      <charset val="1"/>
    </font>
    <font>
      <sz val="10"/>
      <name val="Arial"/>
      <family val="2"/>
    </font>
    <font>
      <b/>
      <sz val="24"/>
      <name val="Arial"/>
      <family val="2"/>
    </font>
    <font>
      <sz val="11"/>
      <color theme="1"/>
      <name val="Calibri"/>
      <family val="2"/>
      <scheme val="minor"/>
    </font>
    <font>
      <sz val="11"/>
      <color rgb="FF333333"/>
      <name val="Calibri"/>
      <family val="2"/>
      <charset val="1"/>
    </font>
    <font>
      <sz val="11"/>
      <color rgb="FF000000"/>
      <name val="Calibri"/>
      <family val="2"/>
      <scheme val="minor"/>
    </font>
    <font>
      <b/>
      <sz val="12"/>
      <color rgb="FFFF0000"/>
      <name val="Arial"/>
      <family val="2"/>
    </font>
    <font>
      <b/>
      <sz val="10"/>
      <color rgb="FFFF0000"/>
      <name val="Arial"/>
      <family val="2"/>
    </font>
    <font>
      <b/>
      <sz val="14"/>
      <color theme="0"/>
      <name val="Arial"/>
      <family val="2"/>
    </font>
    <font>
      <b/>
      <sz val="16"/>
      <color theme="0"/>
      <name val="Arial"/>
      <family val="2"/>
    </font>
    <font>
      <b/>
      <sz val="20"/>
      <color theme="0"/>
      <name val="Arial"/>
      <family val="2"/>
    </font>
    <font>
      <b/>
      <sz val="28"/>
      <color theme="0"/>
      <name val="Arial"/>
      <family val="2"/>
    </font>
    <font>
      <b/>
      <sz val="24"/>
      <color theme="0"/>
      <name val="Arial"/>
      <family val="2"/>
    </font>
    <font>
      <b/>
      <sz val="11"/>
      <name val="Arial"/>
      <family val="2"/>
    </font>
    <font>
      <b/>
      <sz val="20"/>
      <name val="Arial"/>
      <family val="2"/>
    </font>
    <font>
      <sz val="10"/>
      <color rgb="FFFF0000"/>
      <name val="Arial"/>
      <family val="2"/>
    </font>
    <font>
      <b/>
      <sz val="18"/>
      <color theme="0"/>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2"/>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30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42" fillId="28" borderId="0" applyNumberFormat="0" applyBorder="0" applyAlignment="0" applyProtection="0"/>
    <xf numFmtId="0" fontId="42" fillId="9" borderId="0" applyNumberFormat="0" applyBorder="0" applyAlignment="0" applyProtection="0"/>
    <xf numFmtId="0" fontId="7" fillId="10" borderId="0" applyNumberFormat="0" applyBorder="0" applyAlignment="0" applyProtection="0"/>
    <xf numFmtId="0" fontId="42" fillId="29" borderId="0" applyNumberFormat="0" applyBorder="0" applyAlignment="0" applyProtection="0"/>
    <xf numFmtId="0" fontId="42" fillId="7" borderId="0" applyNumberFormat="0" applyBorder="0" applyAlignment="0" applyProtection="0"/>
    <xf numFmtId="0" fontId="7" fillId="11" borderId="0" applyNumberFormat="0" applyBorder="0" applyAlignment="0" applyProtection="0"/>
    <xf numFmtId="0" fontId="42" fillId="30" borderId="0" applyNumberFormat="0" applyBorder="0" applyAlignment="0" applyProtection="0"/>
    <xf numFmtId="0" fontId="42" fillId="11" borderId="0" applyNumberFormat="0" applyBorder="0" applyAlignment="0" applyProtection="0"/>
    <xf numFmtId="0" fontId="7" fillId="7" borderId="0" applyNumberFormat="0" applyBorder="0" applyAlignment="0" applyProtection="0"/>
    <xf numFmtId="0" fontId="42" fillId="31" borderId="0" applyNumberFormat="0" applyBorder="0" applyAlignment="0" applyProtection="0"/>
    <xf numFmtId="0" fontId="42" fillId="9" borderId="0" applyNumberFormat="0" applyBorder="0" applyAlignment="0" applyProtection="0"/>
    <xf numFmtId="0" fontId="7" fillId="6" borderId="0" applyNumberFormat="0" applyBorder="0" applyAlignment="0" applyProtection="0"/>
    <xf numFmtId="0" fontId="42" fillId="32" borderId="0" applyNumberFormat="0" applyBorder="0" applyAlignment="0" applyProtection="0"/>
    <xf numFmtId="0" fontId="7" fillId="11" borderId="0" applyNumberFormat="0" applyBorder="0" applyAlignment="0" applyProtection="0"/>
    <xf numFmtId="0" fontId="42" fillId="33"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6" borderId="0" applyNumberFormat="0" applyBorder="0" applyAlignment="0" applyProtection="0"/>
    <xf numFmtId="0" fontId="42" fillId="34" borderId="0" applyNumberFormat="0" applyBorder="0" applyAlignment="0" applyProtection="0"/>
    <xf numFmtId="0" fontId="42" fillId="9" borderId="0" applyNumberFormat="0" applyBorder="0" applyAlignment="0" applyProtection="0"/>
    <xf numFmtId="0" fontId="7" fillId="10" borderId="0" applyNumberFormat="0" applyBorder="0" applyAlignment="0" applyProtection="0"/>
    <xf numFmtId="0" fontId="42" fillId="35" borderId="0" applyNumberFormat="0" applyBorder="0" applyAlignment="0" applyProtection="0"/>
    <xf numFmtId="0" fontId="7" fillId="14" borderId="0" applyNumberFormat="0" applyBorder="0" applyAlignment="0" applyProtection="0"/>
    <xf numFmtId="0" fontId="42" fillId="36" borderId="0" applyNumberFormat="0" applyBorder="0" applyAlignment="0" applyProtection="0"/>
    <xf numFmtId="0" fontId="42" fillId="11" borderId="0" applyNumberFormat="0" applyBorder="0" applyAlignment="0" applyProtection="0"/>
    <xf numFmtId="0" fontId="7" fillId="3" borderId="0" applyNumberFormat="0" applyBorder="0" applyAlignment="0" applyProtection="0"/>
    <xf numFmtId="0" fontId="42" fillId="37" borderId="0" applyNumberFormat="0" applyBorder="0" applyAlignment="0" applyProtection="0"/>
    <xf numFmtId="0" fontId="42" fillId="9" borderId="0" applyNumberFormat="0" applyBorder="0" applyAlignment="0" applyProtection="0"/>
    <xf numFmtId="0" fontId="7" fillId="6" borderId="0" applyNumberFormat="0" applyBorder="0" applyAlignment="0" applyProtection="0"/>
    <xf numFmtId="0" fontId="42" fillId="38" borderId="0" applyNumberFormat="0" applyBorder="0" applyAlignment="0" applyProtection="0"/>
    <xf numFmtId="0" fontId="7" fillId="11" borderId="0" applyNumberFormat="0" applyBorder="0" applyAlignment="0" applyProtection="0"/>
    <xf numFmtId="0" fontId="42" fillId="39" borderId="0" applyNumberFormat="0" applyBorder="0" applyAlignment="0" applyProtection="0"/>
    <xf numFmtId="0" fontId="42" fillId="7"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6"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14" fillId="3" borderId="0" applyNumberFormat="0" applyBorder="0" applyAlignment="0" applyProtection="0"/>
    <xf numFmtId="0" fontId="9" fillId="6" borderId="0" applyNumberFormat="0" applyBorder="0" applyAlignment="0" applyProtection="0"/>
    <xf numFmtId="0" fontId="10" fillId="9" borderId="1" applyNumberFormat="0" applyAlignment="0" applyProtection="0"/>
    <xf numFmtId="0" fontId="30" fillId="23" borderId="1" applyNumberFormat="0" applyAlignment="0" applyProtection="0"/>
    <xf numFmtId="0" fontId="11" fillId="24" borderId="2" applyNumberFormat="0" applyAlignment="0" applyProtection="0"/>
    <xf numFmtId="0" fontId="17" fillId="0" borderId="4" applyNumberFormat="0" applyFill="0" applyAlignment="0" applyProtection="0"/>
    <xf numFmtId="0" fontId="11" fillId="24" borderId="2" applyNumberFormat="0" applyAlignment="0" applyProtection="0"/>
    <xf numFmtId="0" fontId="8" fillId="25"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26"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13" fillId="14" borderId="1" applyNumberFormat="0" applyAlignment="0" applyProtection="0"/>
    <xf numFmtId="0" fontId="33" fillId="0" borderId="0"/>
    <xf numFmtId="0" fontId="18" fillId="0" borderId="0" applyNumberFormat="0" applyFill="0" applyBorder="0" applyAlignment="0" applyProtection="0"/>
    <xf numFmtId="0" fontId="9" fillId="4"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38" fillId="0" borderId="0" applyNumberFormat="0" applyFill="0" applyBorder="0" applyAlignment="0" applyProtection="0">
      <alignment vertical="top"/>
      <protection locked="0"/>
    </xf>
    <xf numFmtId="0" fontId="14" fillId="5" borderId="0" applyNumberFormat="0" applyBorder="0" applyAlignment="0" applyProtection="0"/>
    <xf numFmtId="0" fontId="13" fillId="7" borderId="1" applyNumberFormat="0" applyAlignment="0" applyProtection="0"/>
    <xf numFmtId="0" fontId="12" fillId="0" borderId="3" applyNumberFormat="0" applyFill="0" applyAlignment="0" applyProtection="0"/>
    <xf numFmtId="164" fontId="34" fillId="0" borderId="0" applyFont="0" applyFill="0" applyBorder="0" applyAlignment="0" applyProtection="0"/>
    <xf numFmtId="164" fontId="5" fillId="0" borderId="0" applyFont="0" applyFill="0" applyBorder="0" applyAlignment="0" applyProtection="0"/>
    <xf numFmtId="44"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44" fontId="7" fillId="0" borderId="0" applyFont="0" applyFill="0" applyBorder="0" applyAlignment="0" applyProtection="0"/>
    <xf numFmtId="166" fontId="5" fillId="0" borderId="0" applyFont="0" applyFill="0" applyBorder="0" applyAlignment="0" applyProtection="0"/>
    <xf numFmtId="164" fontId="42"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4" fontId="5" fillId="0" borderId="0" applyFill="0" applyBorder="0" applyAlignment="0" applyProtection="0"/>
    <xf numFmtId="44" fontId="5" fillId="0" borderId="0" applyFill="0" applyBorder="0" applyAlignment="0" applyProtection="0"/>
    <xf numFmtId="44" fontId="5" fillId="0" borderId="0" applyFill="0" applyBorder="0" applyAlignment="0" applyProtection="0"/>
    <xf numFmtId="44" fontId="42" fillId="0" borderId="0" applyFont="0" applyFill="0" applyBorder="0" applyAlignment="0" applyProtection="0"/>
    <xf numFmtId="44" fontId="5" fillId="0" borderId="0" applyFill="0" applyBorder="0" applyAlignment="0" applyProtection="0"/>
    <xf numFmtId="44" fontId="42" fillId="0" borderId="0" applyFont="0" applyFill="0" applyBorder="0" applyAlignment="0" applyProtection="0"/>
    <xf numFmtId="44" fontId="5" fillId="0" borderId="0" quotePrefix="1" applyFont="0" applyFill="0" applyBorder="0" applyAlignment="0">
      <protection locked="0"/>
    </xf>
    <xf numFmtId="164" fontId="24" fillId="0" borderId="0" applyFont="0" applyFill="0" applyBorder="0" applyAlignment="0" applyProtection="0"/>
    <xf numFmtId="44" fontId="43" fillId="0" borderId="0" applyFont="0" applyFill="0" applyBorder="0" applyAlignment="0" applyProtection="0"/>
    <xf numFmtId="0" fontId="31" fillId="14" borderId="0" applyNumberFormat="0" applyBorder="0" applyAlignment="0" applyProtection="0"/>
    <xf numFmtId="0" fontId="15" fillId="14" borderId="0" applyNumberFormat="0" applyBorder="0" applyAlignment="0" applyProtection="0"/>
    <xf numFmtId="0" fontId="24" fillId="0" borderId="0"/>
    <xf numFmtId="0" fontId="42" fillId="0" borderId="0"/>
    <xf numFmtId="0" fontId="42" fillId="0" borderId="0"/>
    <xf numFmtId="0" fontId="42" fillId="0" borderId="0"/>
    <xf numFmtId="0" fontId="42" fillId="0" borderId="0"/>
    <xf numFmtId="0" fontId="43" fillId="0" borderId="0"/>
    <xf numFmtId="0" fontId="42" fillId="0" borderId="0"/>
    <xf numFmtId="0" fontId="5" fillId="0" borderId="0"/>
    <xf numFmtId="0" fontId="5" fillId="0" borderId="0"/>
    <xf numFmtId="0" fontId="40" fillId="0" borderId="0"/>
    <xf numFmtId="0" fontId="5" fillId="0" borderId="0"/>
    <xf numFmtId="0" fontId="42" fillId="0" borderId="0"/>
    <xf numFmtId="0" fontId="42" fillId="0" borderId="0"/>
    <xf numFmtId="0" fontId="42" fillId="0" borderId="0"/>
    <xf numFmtId="0" fontId="5" fillId="0" borderId="0"/>
    <xf numFmtId="0" fontId="5" fillId="0" borderId="0"/>
    <xf numFmtId="0" fontId="5" fillId="0" borderId="0"/>
    <xf numFmtId="168" fontId="32" fillId="0" borderId="0"/>
    <xf numFmtId="168" fontId="32" fillId="0" borderId="0"/>
    <xf numFmtId="168" fontId="32" fillId="0" borderId="0"/>
    <xf numFmtId="0" fontId="44" fillId="0" borderId="0"/>
    <xf numFmtId="0" fontId="42" fillId="0" borderId="0"/>
    <xf numFmtId="0" fontId="42" fillId="0" borderId="0"/>
    <xf numFmtId="0" fontId="5" fillId="0" borderId="0"/>
    <xf numFmtId="0" fontId="24" fillId="0" borderId="0"/>
    <xf numFmtId="0" fontId="5" fillId="0" borderId="0"/>
    <xf numFmtId="0" fontId="42" fillId="0" borderId="0"/>
    <xf numFmtId="0" fontId="24" fillId="0" borderId="0"/>
    <xf numFmtId="0" fontId="5" fillId="0" borderId="0"/>
    <xf numFmtId="0" fontId="5" fillId="0" borderId="0"/>
    <xf numFmtId="0" fontId="5" fillId="0" borderId="0"/>
    <xf numFmtId="0" fontId="5" fillId="0" borderId="0"/>
    <xf numFmtId="168" fontId="32" fillId="0" borderId="0"/>
    <xf numFmtId="0" fontId="42" fillId="0" borderId="0"/>
    <xf numFmtId="0" fontId="42" fillId="0" borderId="0"/>
    <xf numFmtId="168" fontId="32" fillId="0" borderId="0"/>
    <xf numFmtId="0" fontId="42" fillId="0" borderId="0"/>
    <xf numFmtId="0" fontId="42" fillId="0" borderId="0"/>
    <xf numFmtId="0" fontId="42" fillId="0" borderId="0"/>
    <xf numFmtId="0" fontId="42" fillId="0" borderId="0"/>
    <xf numFmtId="0" fontId="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5" fillId="11" borderId="8" applyNumberFormat="0" applyFont="0" applyAlignment="0" applyProtection="0"/>
    <xf numFmtId="0" fontId="7" fillId="40" borderId="50" applyNumberFormat="0" applyFont="0" applyAlignment="0" applyProtection="0"/>
    <xf numFmtId="0" fontId="5" fillId="11" borderId="8"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5" fillId="11" borderId="8"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42"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11" borderId="8" applyNumberFormat="0" applyFont="0" applyAlignment="0" applyProtection="0"/>
    <xf numFmtId="0" fontId="16" fillId="9" borderId="10" applyNumberFormat="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42" fillId="0" borderId="0" applyFont="0" applyFill="0" applyBorder="0" applyAlignment="0" applyProtection="0"/>
    <xf numFmtId="9" fontId="24" fillId="0" borderId="0" applyFont="0" applyFill="0" applyBorder="0" applyAlignment="0" applyProtection="0"/>
    <xf numFmtId="0" fontId="16" fillId="23" borderId="10" applyNumberFormat="0" applyAlignment="0" applyProtection="0"/>
    <xf numFmtId="165" fontId="4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2"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3" fontId="5" fillId="0" borderId="0" applyFill="0" applyBorder="0" applyAlignment="0" applyProtection="0"/>
    <xf numFmtId="165" fontId="5" fillId="0" borderId="0" applyFont="0" applyFill="0" applyBorder="0" applyAlignment="0" applyProtection="0"/>
    <xf numFmtId="43" fontId="5" fillId="0" borderId="0" applyFill="0" applyBorder="0" applyAlignment="0" applyProtection="0"/>
    <xf numFmtId="165" fontId="5" fillId="0" borderId="0" applyFont="0" applyFill="0" applyBorder="0" applyAlignment="0" applyProtection="0"/>
    <xf numFmtId="43" fontId="5" fillId="0" borderId="0" applyFill="0" applyBorder="0" applyAlignment="0" applyProtection="0"/>
    <xf numFmtId="43" fontId="42" fillId="0" borderId="0" applyFont="0" applyFill="0" applyBorder="0" applyAlignment="0" applyProtection="0"/>
    <xf numFmtId="165" fontId="42" fillId="0" borderId="0" applyFont="0" applyFill="0" applyBorder="0" applyAlignment="0" applyProtection="0"/>
    <xf numFmtId="43" fontId="5" fillId="0" borderId="0" applyFill="0" applyBorder="0" applyAlignment="0" applyProtection="0"/>
    <xf numFmtId="43" fontId="42" fillId="0" borderId="0" applyFont="0" applyFill="0" applyBorder="0" applyAlignment="0" applyProtection="0"/>
    <xf numFmtId="165" fontId="34"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0" fillId="0" borderId="0" applyFont="0" applyFill="0" applyBorder="0" applyAlignment="0" applyProtection="0"/>
    <xf numFmtId="0" fontId="25" fillId="0" borderId="0" applyNumberFormat="0" applyFill="0" applyBorder="0" applyAlignment="0" applyProtection="0"/>
    <xf numFmtId="0" fontId="39" fillId="0" borderId="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7" fillId="0" borderId="11" applyNumberFormat="0" applyFill="0" applyAlignment="0" applyProtection="0"/>
    <xf numFmtId="0" fontId="28" fillId="0" borderId="12" applyNumberFormat="0" applyFill="0" applyAlignment="0" applyProtection="0"/>
    <xf numFmtId="0" fontId="29" fillId="0" borderId="13" applyNumberFormat="0" applyFill="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23" fillId="0" borderId="14" applyNumberFormat="0" applyFill="0" applyAlignment="0" applyProtection="0"/>
    <xf numFmtId="165"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7" fillId="0" borderId="0" applyNumberFormat="0" applyFill="0" applyBorder="0" applyAlignment="0" applyProtection="0"/>
  </cellStyleXfs>
  <cellXfs count="347">
    <xf numFmtId="0" fontId="0" fillId="0" borderId="0" xfId="0"/>
    <xf numFmtId="0" fontId="5" fillId="0" borderId="0" xfId="0" applyFont="1"/>
    <xf numFmtId="0" fontId="0" fillId="0" borderId="0" xfId="0" applyAlignment="1">
      <alignment horizontal="left"/>
    </xf>
    <xf numFmtId="165" fontId="5" fillId="0" borderId="0" xfId="286" applyFont="1" applyFill="1" applyBorder="1"/>
    <xf numFmtId="0" fontId="5" fillId="0" borderId="16" xfId="142" applyBorder="1"/>
    <xf numFmtId="10" fontId="5" fillId="0" borderId="0" xfId="241" applyNumberFormat="1" applyFont="1" applyFill="1" applyBorder="1" applyAlignment="1"/>
    <xf numFmtId="165" fontId="5" fillId="0" borderId="0" xfId="286" applyFont="1" applyFill="1" applyBorder="1" applyAlignment="1">
      <alignment horizontal="center"/>
    </xf>
    <xf numFmtId="0" fontId="2" fillId="0" borderId="26" xfId="0" applyFont="1" applyBorder="1" applyAlignment="1">
      <alignment horizontal="center"/>
    </xf>
    <xf numFmtId="0" fontId="37" fillId="0" borderId="26" xfId="0" applyFont="1" applyBorder="1"/>
    <xf numFmtId="0" fontId="0" fillId="0" borderId="21" xfId="0" applyBorder="1" applyAlignment="1">
      <alignment horizontal="left"/>
    </xf>
    <xf numFmtId="0" fontId="0" fillId="0" borderId="17" xfId="0" applyBorder="1"/>
    <xf numFmtId="0" fontId="2" fillId="0" borderId="27" xfId="0" applyFont="1" applyBorder="1"/>
    <xf numFmtId="0" fontId="0" fillId="0" borderId="27" xfId="0" applyBorder="1"/>
    <xf numFmtId="0" fontId="0" fillId="0" borderId="22" xfId="0" applyBorder="1" applyAlignment="1">
      <alignment horizontal="left"/>
    </xf>
    <xf numFmtId="0" fontId="0" fillId="0" borderId="18" xfId="0" applyBorder="1"/>
    <xf numFmtId="0" fontId="0" fillId="0" borderId="19" xfId="0" applyBorder="1"/>
    <xf numFmtId="0" fontId="37" fillId="0" borderId="28" xfId="0" applyFont="1" applyBorder="1"/>
    <xf numFmtId="0" fontId="37" fillId="0" borderId="15" xfId="0" applyFont="1" applyBorder="1"/>
    <xf numFmtId="0" fontId="37" fillId="0" borderId="29" xfId="0" applyFont="1" applyBorder="1"/>
    <xf numFmtId="0" fontId="37" fillId="0" borderId="30" xfId="0" applyFont="1" applyBorder="1"/>
    <xf numFmtId="0" fontId="37" fillId="0" borderId="31" xfId="0" applyFont="1" applyBorder="1"/>
    <xf numFmtId="0" fontId="2" fillId="0" borderId="33" xfId="0" applyFont="1" applyBorder="1" applyAlignment="1">
      <alignment horizontal="center"/>
    </xf>
    <xf numFmtId="0" fontId="2" fillId="0" borderId="34" xfId="0" applyFont="1" applyBorder="1" applyAlignment="1">
      <alignment horizontal="center"/>
    </xf>
    <xf numFmtId="0" fontId="6" fillId="42" borderId="23" xfId="0" applyFont="1" applyFill="1" applyBorder="1" applyAlignment="1">
      <alignment horizontal="center"/>
    </xf>
    <xf numFmtId="0" fontId="2" fillId="42" borderId="23" xfId="0" applyFont="1" applyFill="1" applyBorder="1" applyAlignment="1">
      <alignment horizontal="center"/>
    </xf>
    <xf numFmtId="0" fontId="35" fillId="42" borderId="35" xfId="0" applyFont="1" applyFill="1" applyBorder="1" applyAlignment="1">
      <alignment horizontal="center"/>
    </xf>
    <xf numFmtId="0" fontId="5" fillId="0" borderId="0" xfId="0" applyFont="1" applyAlignment="1">
      <alignment horizontal="center" vertical="center"/>
    </xf>
    <xf numFmtId="10" fontId="36" fillId="0" borderId="24"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24" xfId="94" applyNumberFormat="1" applyFont="1" applyBorder="1" applyAlignment="1" applyProtection="1">
      <alignment horizontal="left" vertical="center" wrapText="1"/>
    </xf>
    <xf numFmtId="2" fontId="5" fillId="0" borderId="24" xfId="0" applyNumberFormat="1" applyFont="1" applyBorder="1" applyAlignment="1">
      <alignment horizontal="center" vertical="center"/>
    </xf>
    <xf numFmtId="10" fontId="37" fillId="0" borderId="15" xfId="0" applyNumberFormat="1" applyFont="1" applyBorder="1" applyAlignment="1">
      <alignment horizontal="center"/>
    </xf>
    <xf numFmtId="10" fontId="37" fillId="0" borderId="31" xfId="0" applyNumberFormat="1" applyFont="1" applyBorder="1" applyAlignment="1">
      <alignment horizontal="center"/>
    </xf>
    <xf numFmtId="0" fontId="37" fillId="0" borderId="36" xfId="0" applyFont="1" applyBorder="1"/>
    <xf numFmtId="0" fontId="37" fillId="0" borderId="37" xfId="0" applyFont="1" applyBorder="1"/>
    <xf numFmtId="0" fontId="5" fillId="0" borderId="21" xfId="0" applyFont="1" applyBorder="1" applyAlignment="1">
      <alignment vertical="center"/>
    </xf>
    <xf numFmtId="0" fontId="5" fillId="0" borderId="17" xfId="0" applyFont="1" applyBorder="1" applyAlignment="1">
      <alignment vertical="center"/>
    </xf>
    <xf numFmtId="0" fontId="5" fillId="0" borderId="0" xfId="0" applyFont="1" applyAlignment="1">
      <alignment horizontal="right"/>
    </xf>
    <xf numFmtId="0" fontId="5" fillId="0" borderId="0" xfId="120"/>
    <xf numFmtId="44" fontId="5" fillId="0" borderId="0" xfId="120" applyNumberFormat="1" applyAlignment="1">
      <alignment horizontal="center"/>
    </xf>
    <xf numFmtId="10" fontId="5" fillId="0" borderId="0" xfId="120" applyNumberFormat="1"/>
    <xf numFmtId="0" fontId="5" fillId="0" borderId="22" xfId="120" applyBorder="1" applyAlignment="1">
      <alignment horizontal="left"/>
    </xf>
    <xf numFmtId="44" fontId="5" fillId="0" borderId="18" xfId="120" applyNumberFormat="1" applyBorder="1" applyAlignment="1">
      <alignment horizontal="center"/>
    </xf>
    <xf numFmtId="10" fontId="5" fillId="0" borderId="18" xfId="120" applyNumberFormat="1" applyBorder="1"/>
    <xf numFmtId="10" fontId="5" fillId="0" borderId="19" xfId="120" applyNumberFormat="1" applyBorder="1"/>
    <xf numFmtId="44" fontId="6" fillId="42" borderId="24" xfId="120" applyNumberFormat="1" applyFont="1" applyFill="1" applyBorder="1" applyAlignment="1">
      <alignment horizontal="center" vertical="center"/>
    </xf>
    <xf numFmtId="10" fontId="6" fillId="42" borderId="24" xfId="120" applyNumberFormat="1" applyFont="1" applyFill="1" applyBorder="1" applyAlignment="1">
      <alignment horizontal="center" vertical="center"/>
    </xf>
    <xf numFmtId="0" fontId="5" fillId="0" borderId="0" xfId="120" applyAlignment="1">
      <alignment horizontal="left" vertical="center"/>
    </xf>
    <xf numFmtId="0" fontId="5" fillId="0" borderId="0" xfId="120" applyAlignment="1">
      <alignment vertical="center"/>
    </xf>
    <xf numFmtId="44" fontId="5" fillId="0" borderId="0" xfId="120" applyNumberFormat="1" applyAlignment="1">
      <alignment horizontal="center" vertical="center"/>
    </xf>
    <xf numFmtId="10" fontId="5" fillId="0" borderId="0" xfId="120" applyNumberFormat="1" applyAlignment="1">
      <alignment vertical="center"/>
    </xf>
    <xf numFmtId="0" fontId="2" fillId="42" borderId="24" xfId="120" applyFont="1" applyFill="1" applyBorder="1" applyAlignment="1">
      <alignment horizontal="left" vertical="center"/>
    </xf>
    <xf numFmtId="10" fontId="2" fillId="42" borderId="24" xfId="120" applyNumberFormat="1" applyFont="1" applyFill="1" applyBorder="1" applyAlignment="1">
      <alignment vertical="center"/>
    </xf>
    <xf numFmtId="0" fontId="45" fillId="0" borderId="0" xfId="120" applyFont="1" applyAlignment="1">
      <alignment vertical="center"/>
    </xf>
    <xf numFmtId="0" fontId="2" fillId="0" borderId="0" xfId="120" applyFont="1" applyAlignment="1">
      <alignment vertical="center"/>
    </xf>
    <xf numFmtId="0" fontId="1" fillId="41" borderId="24" xfId="120" applyFont="1" applyFill="1" applyBorder="1" applyAlignment="1">
      <alignment horizontal="left" vertical="center"/>
    </xf>
    <xf numFmtId="0" fontId="1" fillId="41" borderId="24" xfId="120" applyFont="1" applyFill="1" applyBorder="1" applyAlignment="1">
      <alignment horizontal="left" vertical="center" wrapText="1"/>
    </xf>
    <xf numFmtId="44" fontId="5" fillId="0" borderId="40" xfId="120" applyNumberFormat="1" applyBorder="1" applyAlignment="1">
      <alignment horizontal="center" vertical="center"/>
    </xf>
    <xf numFmtId="10" fontId="5" fillId="0" borderId="41" xfId="120" applyNumberFormat="1" applyBorder="1" applyAlignment="1">
      <alignment vertical="center"/>
    </xf>
    <xf numFmtId="44" fontId="5" fillId="0" borderId="0" xfId="120" applyNumberFormat="1" applyAlignment="1">
      <alignment vertical="center"/>
    </xf>
    <xf numFmtId="0" fontId="5" fillId="0" borderId="0" xfId="120" applyAlignment="1">
      <alignment horizontal="left"/>
    </xf>
    <xf numFmtId="0" fontId="6" fillId="0" borderId="0" xfId="120" applyFont="1" applyAlignment="1">
      <alignment vertical="center"/>
    </xf>
    <xf numFmtId="0" fontId="6" fillId="0" borderId="0" xfId="120" applyFont="1" applyAlignment="1">
      <alignment horizontal="left" vertical="center"/>
    </xf>
    <xf numFmtId="0" fontId="6" fillId="43" borderId="24" xfId="120" applyFont="1" applyFill="1" applyBorder="1" applyAlignment="1">
      <alignment horizontal="right" vertical="center"/>
    </xf>
    <xf numFmtId="10" fontId="6" fillId="43" borderId="24" xfId="120" applyNumberFormat="1" applyFont="1" applyFill="1" applyBorder="1" applyAlignment="1">
      <alignment vertical="center"/>
    </xf>
    <xf numFmtId="44" fontId="5" fillId="0" borderId="0" xfId="120" applyNumberFormat="1"/>
    <xf numFmtId="44" fontId="2" fillId="42" borderId="42" xfId="120" applyNumberFormat="1" applyFont="1" applyFill="1" applyBorder="1" applyAlignment="1">
      <alignment horizontal="center" vertical="center"/>
    </xf>
    <xf numFmtId="44" fontId="1" fillId="41" borderId="24" xfId="120" applyNumberFormat="1" applyFont="1" applyFill="1" applyBorder="1" applyAlignment="1">
      <alignment horizontal="center" vertical="center"/>
    </xf>
    <xf numFmtId="44" fontId="6" fillId="43" borderId="24" xfId="120" applyNumberFormat="1" applyFont="1" applyFill="1" applyBorder="1" applyAlignment="1">
      <alignment vertical="center"/>
    </xf>
    <xf numFmtId="0" fontId="6" fillId="43" borderId="24" xfId="0" applyFont="1" applyFill="1" applyBorder="1" applyAlignment="1">
      <alignment horizontal="center" vertical="center"/>
    </xf>
    <xf numFmtId="0" fontId="5" fillId="0" borderId="24" xfId="94" applyNumberFormat="1" applyFont="1" applyBorder="1" applyAlignment="1" applyProtection="1">
      <alignment horizontal="center" vertical="center" wrapText="1"/>
    </xf>
    <xf numFmtId="0" fontId="2" fillId="42" borderId="43" xfId="0" applyFont="1" applyFill="1" applyBorder="1" applyAlignment="1">
      <alignment horizontal="left" vertical="center"/>
    </xf>
    <xf numFmtId="0" fontId="2" fillId="42" borderId="43" xfId="0" applyFont="1" applyFill="1" applyBorder="1" applyAlignment="1">
      <alignment horizontal="center" vertical="center"/>
    </xf>
    <xf numFmtId="4" fontId="2" fillId="42" borderId="43" xfId="0" applyNumberFormat="1" applyFont="1" applyFill="1" applyBorder="1" applyAlignment="1">
      <alignment horizontal="center" vertical="center"/>
    </xf>
    <xf numFmtId="0" fontId="5" fillId="0" borderId="0" xfId="94" applyNumberFormat="1" applyFont="1" applyBorder="1" applyAlignment="1" applyProtection="1">
      <alignment horizontal="center" vertical="center" wrapText="1"/>
    </xf>
    <xf numFmtId="0" fontId="2" fillId="0" borderId="24" xfId="142" applyFont="1" applyBorder="1" applyAlignment="1">
      <alignment horizontal="center"/>
    </xf>
    <xf numFmtId="49" fontId="2" fillId="0" borderId="24" xfId="142" applyNumberFormat="1" applyFont="1" applyBorder="1" applyAlignment="1">
      <alignment horizontal="center"/>
    </xf>
    <xf numFmtId="165" fontId="2" fillId="0" borderId="24" xfId="286" applyFont="1" applyFill="1" applyBorder="1" applyAlignment="1">
      <alignment horizontal="center"/>
    </xf>
    <xf numFmtId="0" fontId="1" fillId="0" borderId="0" xfId="142" applyFont="1" applyAlignment="1">
      <alignment vertical="center"/>
    </xf>
    <xf numFmtId="0" fontId="5" fillId="0" borderId="0" xfId="142"/>
    <xf numFmtId="0" fontId="5" fillId="0" borderId="15" xfId="142" applyBorder="1"/>
    <xf numFmtId="1" fontId="1" fillId="0" borderId="0" xfId="142" applyNumberFormat="1" applyFont="1" applyAlignment="1">
      <alignment horizontal="left" vertical="center"/>
    </xf>
    <xf numFmtId="0" fontId="1" fillId="0" borderId="0" xfId="142" applyFont="1" applyAlignment="1">
      <alignment horizontal="left" vertical="center" wrapText="1"/>
    </xf>
    <xf numFmtId="0" fontId="1" fillId="0" borderId="17" xfId="142" applyFont="1" applyBorder="1" applyAlignment="1">
      <alignment horizontal="center" vertical="center" wrapText="1"/>
    </xf>
    <xf numFmtId="170" fontId="5" fillId="0" borderId="0" xfId="0" applyNumberFormat="1" applyFont="1" applyAlignment="1">
      <alignment horizontal="center" vertical="center"/>
    </xf>
    <xf numFmtId="44" fontId="5" fillId="0" borderId="17" xfId="286" applyNumberFormat="1" applyFont="1" applyFill="1" applyBorder="1" applyAlignment="1">
      <alignment horizontal="center" vertical="center"/>
    </xf>
    <xf numFmtId="0" fontId="5" fillId="0" borderId="21" xfId="142" applyBorder="1"/>
    <xf numFmtId="49" fontId="5" fillId="0" borderId="0" xfId="142" applyNumberFormat="1"/>
    <xf numFmtId="0" fontId="5" fillId="0" borderId="0" xfId="142" applyAlignment="1">
      <alignment horizontal="center"/>
    </xf>
    <xf numFmtId="49" fontId="5" fillId="0" borderId="0" xfId="142" applyNumberFormat="1" applyAlignment="1">
      <alignment horizontal="center"/>
    </xf>
    <xf numFmtId="2" fontId="5" fillId="0" borderId="17" xfId="286" applyNumberFormat="1" applyFont="1" applyFill="1" applyBorder="1" applyAlignment="1">
      <alignment horizontal="center"/>
    </xf>
    <xf numFmtId="0" fontId="5" fillId="0" borderId="20" xfId="142" applyBorder="1"/>
    <xf numFmtId="49" fontId="5" fillId="0" borderId="0" xfId="142" applyNumberFormat="1" applyAlignment="1">
      <alignment horizontal="right"/>
    </xf>
    <xf numFmtId="165" fontId="5" fillId="0" borderId="17" xfId="286" applyFont="1" applyFill="1" applyBorder="1" applyAlignment="1">
      <alignment horizontal="right"/>
    </xf>
    <xf numFmtId="0" fontId="1" fillId="0" borderId="22" xfId="142" applyFont="1" applyBorder="1"/>
    <xf numFmtId="0" fontId="1" fillId="0" borderId="18" xfId="142" applyFont="1" applyBorder="1"/>
    <xf numFmtId="0" fontId="1" fillId="0" borderId="19" xfId="142" applyFont="1" applyBorder="1" applyAlignment="1">
      <alignment horizontal="left"/>
    </xf>
    <xf numFmtId="44" fontId="1" fillId="43" borderId="24" xfId="286" applyNumberFormat="1" applyFont="1" applyFill="1" applyBorder="1" applyAlignment="1">
      <alignment horizontal="center"/>
    </xf>
    <xf numFmtId="0" fontId="6" fillId="42" borderId="24" xfId="142" applyFont="1" applyFill="1" applyBorder="1" applyAlignment="1">
      <alignment horizontal="center" vertical="center"/>
    </xf>
    <xf numFmtId="0" fontId="6" fillId="43" borderId="24" xfId="0" applyFont="1" applyFill="1" applyBorder="1" applyAlignment="1">
      <alignment horizontal="center" vertical="center" wrapText="1"/>
    </xf>
    <xf numFmtId="0" fontId="0" fillId="0" borderId="0" xfId="0" applyAlignment="1">
      <alignment horizontal="center"/>
    </xf>
    <xf numFmtId="0" fontId="35" fillId="42" borderId="23" xfId="0" applyFont="1" applyFill="1" applyBorder="1" applyAlignment="1">
      <alignment horizontal="center"/>
    </xf>
    <xf numFmtId="44" fontId="36" fillId="0" borderId="43" xfId="0" applyNumberFormat="1" applyFont="1" applyBorder="1" applyAlignment="1">
      <alignment horizontal="center" vertical="center"/>
    </xf>
    <xf numFmtId="44" fontId="35" fillId="0" borderId="23" xfId="0" applyNumberFormat="1" applyFont="1" applyBorder="1" applyAlignment="1">
      <alignment horizontal="center" vertical="center"/>
    </xf>
    <xf numFmtId="0" fontId="0" fillId="42" borderId="42" xfId="0" applyFill="1" applyBorder="1" applyAlignment="1">
      <alignment horizontal="left"/>
    </xf>
    <xf numFmtId="0" fontId="0" fillId="42" borderId="44" xfId="0" applyFill="1" applyBorder="1"/>
    <xf numFmtId="0" fontId="1" fillId="42" borderId="44" xfId="0" applyFont="1" applyFill="1" applyBorder="1" applyAlignment="1">
      <alignment horizontal="right"/>
    </xf>
    <xf numFmtId="0" fontId="0" fillId="27" borderId="0" xfId="0" applyFill="1" applyAlignment="1">
      <alignment horizontal="left" vertical="center" wrapText="1"/>
    </xf>
    <xf numFmtId="0" fontId="0" fillId="0" borderId="51" xfId="0" applyBorder="1"/>
    <xf numFmtId="0" fontId="0" fillId="0" borderId="52" xfId="0" applyBorder="1"/>
    <xf numFmtId="0" fontId="0" fillId="0" borderId="53" xfId="0" applyBorder="1"/>
    <xf numFmtId="0" fontId="0" fillId="0" borderId="25" xfId="0" applyBorder="1"/>
    <xf numFmtId="0" fontId="0" fillId="0" borderId="26" xfId="0" applyBorder="1"/>
    <xf numFmtId="0" fontId="0" fillId="0" borderId="38" xfId="0" applyBorder="1"/>
    <xf numFmtId="0" fontId="0" fillId="0" borderId="36" xfId="0" applyBorder="1"/>
    <xf numFmtId="0" fontId="0" fillId="0" borderId="37" xfId="0" applyBorder="1"/>
    <xf numFmtId="0" fontId="0" fillId="27" borderId="59" xfId="0" applyFill="1" applyBorder="1" applyAlignment="1">
      <alignment horizontal="left" vertical="center" wrapText="1"/>
    </xf>
    <xf numFmtId="0" fontId="0" fillId="27" borderId="60" xfId="0" applyFill="1" applyBorder="1" applyAlignment="1">
      <alignment horizontal="left" vertical="center" wrapText="1"/>
    </xf>
    <xf numFmtId="0" fontId="0" fillId="27" borderId="61" xfId="0" applyFill="1" applyBorder="1" applyAlignment="1">
      <alignment horizontal="left" vertical="center" wrapText="1"/>
    </xf>
    <xf numFmtId="0" fontId="0" fillId="27" borderId="15" xfId="0" applyFill="1" applyBorder="1" applyAlignment="1">
      <alignment horizontal="left" vertical="center" wrapText="1"/>
    </xf>
    <xf numFmtId="0" fontId="5" fillId="0" borderId="0" xfId="0" applyFont="1" applyAlignment="1">
      <alignment vertical="center"/>
    </xf>
    <xf numFmtId="0" fontId="0" fillId="0" borderId="18" xfId="0" applyBorder="1" applyAlignment="1">
      <alignment horizontal="left"/>
    </xf>
    <xf numFmtId="0" fontId="2" fillId="0" borderId="0" xfId="0" applyFont="1" applyAlignment="1">
      <alignment horizontal="center"/>
    </xf>
    <xf numFmtId="0" fontId="37" fillId="0" borderId="0" xfId="0" applyFont="1"/>
    <xf numFmtId="0" fontId="0" fillId="0" borderId="25" xfId="0" applyBorder="1" applyAlignment="1">
      <alignment horizontal="left"/>
    </xf>
    <xf numFmtId="0" fontId="37" fillId="0" borderId="0" xfId="0" applyFont="1" applyAlignment="1">
      <alignment horizontal="right"/>
    </xf>
    <xf numFmtId="44" fontId="2" fillId="41" borderId="23" xfId="0" applyNumberFormat="1" applyFont="1" applyFill="1" applyBorder="1" applyAlignment="1">
      <alignment horizontal="center"/>
    </xf>
    <xf numFmtId="44" fontId="2" fillId="41" borderId="23" xfId="0" applyNumberFormat="1" applyFont="1" applyFill="1" applyBorder="1"/>
    <xf numFmtId="0" fontId="2" fillId="0" borderId="17" xfId="0" applyFont="1" applyBorder="1"/>
    <xf numFmtId="44" fontId="2" fillId="0" borderId="55" xfId="0" applyNumberFormat="1" applyFont="1" applyBorder="1"/>
    <xf numFmtId="44" fontId="2" fillId="0" borderId="48" xfId="0" applyNumberFormat="1" applyFont="1" applyBorder="1"/>
    <xf numFmtId="0" fontId="0" fillId="27" borderId="0" xfId="0" applyFill="1" applyAlignment="1">
      <alignment horizontal="left"/>
    </xf>
    <xf numFmtId="0" fontId="4" fillId="27" borderId="0" xfId="0" applyFont="1" applyFill="1" applyAlignment="1">
      <alignment vertical="center"/>
    </xf>
    <xf numFmtId="0" fontId="1" fillId="27" borderId="0" xfId="0" applyFont="1" applyFill="1" applyAlignment="1">
      <alignment horizontal="center"/>
    </xf>
    <xf numFmtId="44" fontId="5" fillId="0" borderId="18" xfId="120" applyNumberFormat="1" applyBorder="1"/>
    <xf numFmtId="0" fontId="2" fillId="0" borderId="17" xfId="120" applyFont="1" applyBorder="1" applyAlignment="1">
      <alignment vertical="center"/>
    </xf>
    <xf numFmtId="0" fontId="6" fillId="43" borderId="42" xfId="120" applyFont="1" applyFill="1" applyBorder="1" applyAlignment="1">
      <alignment horizontal="right" vertical="center"/>
    </xf>
    <xf numFmtId="0" fontId="6" fillId="43" borderId="45" xfId="120" applyFont="1" applyFill="1" applyBorder="1" applyAlignment="1">
      <alignment horizontal="right" vertical="center"/>
    </xf>
    <xf numFmtId="0" fontId="5" fillId="0" borderId="18" xfId="120" applyBorder="1"/>
    <xf numFmtId="0" fontId="5" fillId="0" borderId="51" xfId="120" applyBorder="1" applyAlignment="1">
      <alignment horizontal="left"/>
    </xf>
    <xf numFmtId="0" fontId="5" fillId="0" borderId="52" xfId="120" applyBorder="1"/>
    <xf numFmtId="44" fontId="5" fillId="0" borderId="53" xfId="120" applyNumberFormat="1" applyBorder="1"/>
    <xf numFmtId="0" fontId="5" fillId="0" borderId="25" xfId="120" applyBorder="1" applyAlignment="1">
      <alignment horizontal="left"/>
    </xf>
    <xf numFmtId="44" fontId="5" fillId="0" borderId="26" xfId="120" applyNumberFormat="1" applyBorder="1"/>
    <xf numFmtId="0" fontId="5" fillId="0" borderId="38" xfId="120" applyBorder="1" applyAlignment="1">
      <alignment horizontal="left"/>
    </xf>
    <xf numFmtId="0" fontId="5" fillId="0" borderId="36" xfId="120" applyBorder="1"/>
    <xf numFmtId="44" fontId="5" fillId="0" borderId="37" xfId="120" applyNumberFormat="1" applyBorder="1"/>
    <xf numFmtId="0" fontId="5" fillId="0" borderId="15" xfId="94" applyNumberFormat="1" applyFont="1" applyBorder="1" applyAlignment="1" applyProtection="1">
      <alignment vertical="center" wrapText="1"/>
    </xf>
    <xf numFmtId="0" fontId="5" fillId="0" borderId="0" xfId="94" applyNumberFormat="1" applyFont="1" applyBorder="1" applyAlignment="1" applyProtection="1">
      <alignment vertical="center" wrapText="1"/>
    </xf>
    <xf numFmtId="0" fontId="2" fillId="0" borderId="0" xfId="142" applyFont="1"/>
    <xf numFmtId="0" fontId="2" fillId="0" borderId="24" xfId="142" applyFont="1" applyBorder="1"/>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1" fillId="0" borderId="20" xfId="142" applyFont="1" applyBorder="1" applyAlignment="1">
      <alignment vertical="center"/>
    </xf>
    <xf numFmtId="0" fontId="1" fillId="0" borderId="22" xfId="142" applyFont="1" applyBorder="1" applyAlignment="1">
      <alignment vertical="center"/>
    </xf>
    <xf numFmtId="0" fontId="1" fillId="0" borderId="16" xfId="142" applyFont="1" applyBorder="1" applyAlignment="1">
      <alignment vertical="center"/>
    </xf>
    <xf numFmtId="0" fontId="6" fillId="43" borderId="24" xfId="0" applyFont="1" applyFill="1" applyBorder="1" applyAlignment="1">
      <alignment horizontal="left" vertical="center"/>
    </xf>
    <xf numFmtId="2" fontId="5" fillId="0" borderId="24" xfId="0" applyNumberFormat="1" applyFont="1" applyBorder="1" applyAlignment="1">
      <alignment horizontal="left" vertical="center"/>
    </xf>
    <xf numFmtId="167" fontId="46" fillId="0" borderId="0" xfId="0" applyNumberFormat="1" applyFont="1" applyAlignment="1">
      <alignment horizontal="center" vertical="center"/>
    </xf>
    <xf numFmtId="0" fontId="52" fillId="41" borderId="24" xfId="0" applyFont="1" applyFill="1" applyBorder="1" applyAlignment="1">
      <alignment horizontal="left" vertical="center"/>
    </xf>
    <xf numFmtId="0" fontId="52" fillId="41" borderId="24" xfId="0" applyFont="1" applyFill="1" applyBorder="1" applyAlignment="1">
      <alignment horizontal="left" vertical="center" wrapText="1"/>
    </xf>
    <xf numFmtId="0" fontId="52" fillId="41" borderId="24" xfId="0" applyFont="1" applyFill="1" applyBorder="1" applyAlignment="1">
      <alignment horizontal="center" vertical="center"/>
    </xf>
    <xf numFmtId="4" fontId="52" fillId="41" borderId="24" xfId="0" applyNumberFormat="1" applyFont="1" applyFill="1" applyBorder="1" applyAlignment="1">
      <alignment horizontal="center" vertical="center"/>
    </xf>
    <xf numFmtId="0" fontId="6" fillId="42" borderId="45" xfId="0" applyFont="1" applyFill="1" applyBorder="1" applyAlignment="1">
      <alignment horizontal="right"/>
    </xf>
    <xf numFmtId="44" fontId="2" fillId="42" borderId="24" xfId="120" applyNumberFormat="1" applyFont="1" applyFill="1" applyBorder="1" applyAlignment="1">
      <alignment horizontal="left" vertical="center"/>
    </xf>
    <xf numFmtId="44" fontId="2" fillId="42" borderId="43" xfId="0" applyNumberFormat="1" applyFont="1" applyFill="1" applyBorder="1" applyAlignment="1">
      <alignment horizontal="center" vertical="center"/>
    </xf>
    <xf numFmtId="44" fontId="52" fillId="41" borderId="24" xfId="0" applyNumberFormat="1" applyFont="1" applyFill="1" applyBorder="1" applyAlignment="1">
      <alignment horizontal="center" vertical="center"/>
    </xf>
    <xf numFmtId="44" fontId="5" fillId="0" borderId="24" xfId="94" applyNumberFormat="1" applyFont="1" applyBorder="1" applyAlignment="1" applyProtection="1">
      <alignment horizontal="center" vertical="center" wrapText="1"/>
    </xf>
    <xf numFmtId="44" fontId="5" fillId="0" borderId="24" xfId="0" applyNumberFormat="1" applyFont="1" applyBorder="1" applyAlignment="1">
      <alignment horizontal="center" vertical="center"/>
    </xf>
    <xf numFmtId="44" fontId="6" fillId="42" borderId="24" xfId="0" applyNumberFormat="1" applyFont="1" applyFill="1" applyBorder="1" applyAlignment="1">
      <alignment horizontal="center"/>
    </xf>
    <xf numFmtId="44" fontId="5" fillId="0" borderId="0" xfId="94" applyNumberFormat="1" applyFont="1" applyBorder="1" applyAlignment="1" applyProtection="1">
      <alignment horizontal="center" vertical="center" wrapText="1"/>
    </xf>
    <xf numFmtId="0" fontId="47" fillId="44" borderId="42" xfId="0" applyFont="1" applyFill="1" applyBorder="1" applyAlignment="1">
      <alignment horizontal="right" vertical="center" wrapText="1"/>
    </xf>
    <xf numFmtId="10" fontId="47" fillId="44" borderId="45" xfId="0" applyNumberFormat="1" applyFont="1" applyFill="1" applyBorder="1" applyAlignment="1">
      <alignment horizontal="left" vertical="center" wrapText="1"/>
    </xf>
    <xf numFmtId="10" fontId="35" fillId="0" borderId="25" xfId="0" applyNumberFormat="1" applyFont="1" applyBorder="1" applyAlignment="1">
      <alignment horizontal="center" vertical="center"/>
    </xf>
    <xf numFmtId="0" fontId="0" fillId="27" borderId="63" xfId="0" applyFill="1" applyBorder="1" applyAlignment="1">
      <alignment horizontal="left"/>
    </xf>
    <xf numFmtId="0" fontId="2" fillId="42" borderId="43" xfId="0" applyFont="1" applyFill="1" applyBorder="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2" fillId="42" borderId="24" xfId="142" applyFont="1" applyFill="1" applyBorder="1" applyAlignment="1">
      <alignment horizontal="center" vertical="center" wrapText="1"/>
    </xf>
    <xf numFmtId="44" fontId="2" fillId="42" borderId="24" xfId="142" applyNumberFormat="1" applyFont="1" applyFill="1" applyBorder="1" applyAlignment="1">
      <alignment horizontal="center" vertical="center" wrapText="1"/>
    </xf>
    <xf numFmtId="170" fontId="5" fillId="0" borderId="0" xfId="0" quotePrefix="1" applyNumberFormat="1" applyFont="1" applyAlignment="1">
      <alignment horizontal="center" vertical="center"/>
    </xf>
    <xf numFmtId="0" fontId="54" fillId="0" borderId="0" xfId="0" applyFont="1"/>
    <xf numFmtId="49" fontId="5" fillId="0" borderId="0" xfId="94" applyNumberFormat="1" applyFont="1" applyBorder="1" applyAlignment="1" applyProtection="1">
      <alignment vertical="center" wrapText="1"/>
    </xf>
    <xf numFmtId="0" fontId="5" fillId="0" borderId="24" xfId="94" applyNumberFormat="1" applyFont="1" applyFill="1" applyBorder="1" applyAlignment="1" applyProtection="1">
      <alignment horizontal="left" vertical="center" wrapText="1"/>
    </xf>
    <xf numFmtId="0" fontId="5" fillId="0" borderId="24" xfId="94" applyNumberFormat="1" applyFont="1" applyFill="1" applyBorder="1" applyAlignment="1" applyProtection="1">
      <alignment horizontal="center" vertical="center" wrapText="1"/>
    </xf>
    <xf numFmtId="44" fontId="5" fillId="0" borderId="24" xfId="94" applyNumberFormat="1" applyFont="1" applyFill="1" applyBorder="1" applyAlignment="1" applyProtection="1">
      <alignment horizontal="center" vertical="center" wrapText="1"/>
    </xf>
    <xf numFmtId="0" fontId="5" fillId="0" borderId="0" xfId="94" applyNumberFormat="1" applyFont="1" applyFill="1" applyBorder="1" applyAlignment="1" applyProtection="1">
      <alignment vertical="center" wrapText="1"/>
    </xf>
    <xf numFmtId="49" fontId="5" fillId="0" borderId="0" xfId="94" applyNumberFormat="1" applyFont="1" applyFill="1" applyBorder="1" applyAlignment="1" applyProtection="1">
      <alignment vertical="center" wrapText="1"/>
    </xf>
    <xf numFmtId="0" fontId="5" fillId="0" borderId="0" xfId="94" applyNumberFormat="1" applyFont="1" applyFill="1" applyBorder="1" applyAlignment="1" applyProtection="1">
      <alignment horizontal="center" vertical="center" wrapText="1"/>
    </xf>
    <xf numFmtId="44" fontId="5" fillId="0" borderId="0" xfId="94" applyNumberFormat="1" applyFont="1" applyFill="1" applyBorder="1" applyAlignment="1" applyProtection="1">
      <alignment horizontal="center" vertical="center" wrapText="1"/>
    </xf>
    <xf numFmtId="49" fontId="5" fillId="0" borderId="15" xfId="94" applyNumberFormat="1" applyFont="1" applyFill="1" applyBorder="1" applyAlignment="1" applyProtection="1">
      <alignment vertical="center" wrapText="1"/>
    </xf>
    <xf numFmtId="0" fontId="6" fillId="42" borderId="24" xfId="142" applyFont="1" applyFill="1" applyBorder="1" applyAlignment="1">
      <alignment horizontal="center" vertical="center" wrapText="1"/>
    </xf>
    <xf numFmtId="4" fontId="5" fillId="0" borderId="0" xfId="0" applyNumberFormat="1" applyFont="1" applyAlignment="1">
      <alignment vertical="center"/>
    </xf>
    <xf numFmtId="44" fontId="0" fillId="0" borderId="0" xfId="0" applyNumberFormat="1"/>
    <xf numFmtId="0" fontId="2" fillId="43" borderId="24" xfId="0" applyFont="1" applyFill="1" applyBorder="1" applyAlignment="1">
      <alignment horizontal="center" vertical="center"/>
    </xf>
    <xf numFmtId="10" fontId="5" fillId="0" borderId="0" xfId="0" applyNumberFormat="1" applyFont="1"/>
    <xf numFmtId="0" fontId="46" fillId="0" borderId="18" xfId="142" applyFont="1" applyBorder="1"/>
    <xf numFmtId="171"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xf>
    <xf numFmtId="0" fontId="35" fillId="0" borderId="23" xfId="0" applyFont="1" applyBorder="1" applyAlignment="1">
      <alignment horizontal="right" vertical="center"/>
    </xf>
    <xf numFmtId="0" fontId="55" fillId="45" borderId="51" xfId="0" applyFont="1" applyFill="1" applyBorder="1" applyAlignment="1">
      <alignment horizontal="center" vertical="center" wrapText="1"/>
    </xf>
    <xf numFmtId="0" fontId="55" fillId="45" borderId="52" xfId="0" applyFont="1" applyFill="1" applyBorder="1" applyAlignment="1">
      <alignment horizontal="center" vertical="center" wrapText="1"/>
    </xf>
    <xf numFmtId="0" fontId="55" fillId="45" borderId="53" xfId="0" applyFont="1" applyFill="1" applyBorder="1" applyAlignment="1">
      <alignment horizontal="center" vertical="center" wrapText="1"/>
    </xf>
    <xf numFmtId="0" fontId="55" fillId="45" borderId="25" xfId="0" applyFont="1" applyFill="1" applyBorder="1" applyAlignment="1">
      <alignment horizontal="center" vertical="center" wrapText="1"/>
    </xf>
    <xf numFmtId="0" fontId="55" fillId="45" borderId="0" xfId="0" applyFont="1" applyFill="1" applyAlignment="1">
      <alignment horizontal="center" vertical="center" wrapText="1"/>
    </xf>
    <xf numFmtId="0" fontId="55" fillId="45" borderId="26" xfId="0" applyFont="1" applyFill="1" applyBorder="1" applyAlignment="1">
      <alignment horizontal="center" vertical="center" wrapText="1"/>
    </xf>
    <xf numFmtId="0" fontId="55" fillId="45" borderId="38" xfId="0" applyFont="1" applyFill="1" applyBorder="1" applyAlignment="1">
      <alignment horizontal="center" vertical="center" wrapText="1"/>
    </xf>
    <xf numFmtId="0" fontId="55" fillId="45" borderId="36" xfId="0" applyFont="1" applyFill="1" applyBorder="1" applyAlignment="1">
      <alignment horizontal="center" vertical="center" wrapText="1"/>
    </xf>
    <xf numFmtId="0" fontId="55" fillId="45" borderId="37" xfId="0" applyFont="1" applyFill="1" applyBorder="1" applyAlignment="1">
      <alignment horizontal="center" vertical="center" wrapText="1"/>
    </xf>
    <xf numFmtId="0" fontId="48" fillId="44" borderId="51" xfId="0" applyFont="1" applyFill="1" applyBorder="1" applyAlignment="1">
      <alignment horizontal="center" vertical="center" wrapText="1"/>
    </xf>
    <xf numFmtId="0" fontId="48" fillId="44" borderId="52" xfId="0" applyFont="1" applyFill="1" applyBorder="1" applyAlignment="1">
      <alignment horizontal="center" vertical="center" wrapText="1"/>
    </xf>
    <xf numFmtId="0" fontId="48" fillId="44" borderId="53" xfId="0" applyFont="1" applyFill="1" applyBorder="1" applyAlignment="1">
      <alignment horizontal="center" vertical="center" wrapText="1"/>
    </xf>
    <xf numFmtId="0" fontId="48" fillId="44" borderId="38" xfId="0" applyFont="1" applyFill="1" applyBorder="1" applyAlignment="1">
      <alignment horizontal="center" vertical="center" wrapText="1"/>
    </xf>
    <xf numFmtId="0" fontId="48" fillId="44" borderId="36" xfId="0" applyFont="1" applyFill="1" applyBorder="1" applyAlignment="1">
      <alignment horizontal="center" vertical="center" wrapText="1"/>
    </xf>
    <xf numFmtId="0" fontId="48" fillId="44" borderId="37" xfId="0" applyFont="1" applyFill="1" applyBorder="1" applyAlignment="1">
      <alignment horizontal="center" vertical="center" wrapText="1"/>
    </xf>
    <xf numFmtId="0" fontId="53" fillId="27" borderId="62" xfId="0" applyFont="1" applyFill="1" applyBorder="1" applyAlignment="1">
      <alignment horizontal="center" vertical="center" wrapText="1"/>
    </xf>
    <xf numFmtId="0" fontId="53" fillId="27" borderId="63" xfId="0" applyFont="1" applyFill="1" applyBorder="1" applyAlignment="1">
      <alignment horizontal="center" vertical="center" wrapText="1"/>
    </xf>
    <xf numFmtId="0" fontId="53" fillId="27" borderId="64" xfId="0" applyFont="1" applyFill="1" applyBorder="1" applyAlignment="1">
      <alignment horizontal="center" vertical="center" wrapText="1"/>
    </xf>
    <xf numFmtId="0" fontId="36" fillId="0" borderId="22" xfId="0" applyFont="1" applyBorder="1" applyAlignment="1">
      <alignment horizontal="left" vertical="center" wrapText="1"/>
    </xf>
    <xf numFmtId="0" fontId="36" fillId="0" borderId="18" xfId="0" applyFont="1" applyBorder="1" applyAlignment="1">
      <alignment horizontal="left" vertical="center" wrapText="1"/>
    </xf>
    <xf numFmtId="0" fontId="36" fillId="0" borderId="19" xfId="0" applyFont="1" applyBorder="1" applyAlignment="1">
      <alignment horizontal="left" vertical="center" wrapText="1"/>
    </xf>
    <xf numFmtId="0" fontId="35" fillId="42" borderId="62" xfId="0" applyFont="1" applyFill="1" applyBorder="1" applyAlignment="1">
      <alignment horizontal="center"/>
    </xf>
    <xf numFmtId="0" fontId="35" fillId="42" borderId="63" xfId="0" applyFont="1" applyFill="1" applyBorder="1" applyAlignment="1">
      <alignment horizontal="center"/>
    </xf>
    <xf numFmtId="0" fontId="35" fillId="42" borderId="64" xfId="0" applyFont="1" applyFill="1" applyBorder="1" applyAlignment="1">
      <alignment horizontal="center"/>
    </xf>
    <xf numFmtId="0" fontId="6" fillId="41" borderId="62" xfId="0" applyFont="1" applyFill="1" applyBorder="1" applyAlignment="1">
      <alignment horizontal="right"/>
    </xf>
    <xf numFmtId="0" fontId="6" fillId="41" borderId="63" xfId="0" applyFont="1" applyFill="1" applyBorder="1" applyAlignment="1">
      <alignment horizontal="right"/>
    </xf>
    <xf numFmtId="0" fontId="6" fillId="41" borderId="64" xfId="0" applyFont="1" applyFill="1" applyBorder="1" applyAlignment="1">
      <alignment horizontal="right"/>
    </xf>
    <xf numFmtId="0" fontId="0" fillId="27" borderId="51" xfId="0" applyFill="1" applyBorder="1" applyAlignment="1">
      <alignment horizontal="center" vertical="center" wrapText="1"/>
    </xf>
    <xf numFmtId="0" fontId="0" fillId="27" borderId="53" xfId="0" applyFill="1" applyBorder="1" applyAlignment="1">
      <alignment horizontal="center" vertical="center" wrapText="1"/>
    </xf>
    <xf numFmtId="0" fontId="0" fillId="27" borderId="25" xfId="0" applyFill="1" applyBorder="1" applyAlignment="1">
      <alignment horizontal="center" vertical="center" wrapText="1"/>
    </xf>
    <xf numFmtId="0" fontId="0" fillId="27" borderId="26" xfId="0" applyFill="1" applyBorder="1" applyAlignment="1">
      <alignment horizontal="center" vertical="center" wrapText="1"/>
    </xf>
    <xf numFmtId="0" fontId="0" fillId="27" borderId="38" xfId="0" applyFill="1" applyBorder="1" applyAlignment="1">
      <alignment horizontal="center" vertical="center" wrapText="1"/>
    </xf>
    <xf numFmtId="0" fontId="0" fillId="27" borderId="37" xfId="0" applyFill="1" applyBorder="1" applyAlignment="1">
      <alignment horizontal="center" vertical="center" wrapText="1"/>
    </xf>
    <xf numFmtId="0" fontId="48" fillId="45" borderId="51" xfId="0" applyFont="1" applyFill="1" applyBorder="1" applyAlignment="1">
      <alignment horizontal="center" vertical="center" wrapText="1"/>
    </xf>
    <xf numFmtId="0" fontId="48" fillId="45" borderId="52" xfId="0" applyFont="1" applyFill="1" applyBorder="1" applyAlignment="1">
      <alignment horizontal="center" vertical="center" wrapText="1"/>
    </xf>
    <xf numFmtId="0" fontId="48" fillId="45" borderId="53" xfId="0" applyFont="1" applyFill="1" applyBorder="1" applyAlignment="1">
      <alignment horizontal="center" vertical="center" wrapText="1"/>
    </xf>
    <xf numFmtId="0" fontId="48" fillId="45" borderId="25" xfId="0" applyFont="1" applyFill="1" applyBorder="1" applyAlignment="1">
      <alignment horizontal="center" vertical="center" wrapText="1"/>
    </xf>
    <xf numFmtId="0" fontId="48" fillId="45" borderId="0" xfId="0" applyFont="1" applyFill="1" applyAlignment="1">
      <alignment horizontal="center" vertical="center" wrapText="1"/>
    </xf>
    <xf numFmtId="0" fontId="48" fillId="45" borderId="26" xfId="0" applyFont="1" applyFill="1" applyBorder="1" applyAlignment="1">
      <alignment horizontal="center" vertical="center" wrapText="1"/>
    </xf>
    <xf numFmtId="0" fontId="48" fillId="45" borderId="38" xfId="0" applyFont="1" applyFill="1" applyBorder="1" applyAlignment="1">
      <alignment horizontal="center" vertical="center" wrapText="1"/>
    </xf>
    <xf numFmtId="0" fontId="48" fillId="45" borderId="36" xfId="0" applyFont="1" applyFill="1" applyBorder="1" applyAlignment="1">
      <alignment horizontal="center" vertical="center" wrapText="1"/>
    </xf>
    <xf numFmtId="0" fontId="48" fillId="45" borderId="37" xfId="0" applyFont="1" applyFill="1" applyBorder="1" applyAlignment="1">
      <alignment horizontal="center" vertical="center" wrapText="1"/>
    </xf>
    <xf numFmtId="0" fontId="2" fillId="0" borderId="32" xfId="0" applyFont="1" applyBorder="1" applyAlignment="1">
      <alignment horizontal="right"/>
    </xf>
    <xf numFmtId="0" fontId="2" fillId="0" borderId="24" xfId="0" applyFont="1" applyBorder="1" applyAlignment="1">
      <alignment horizontal="right"/>
    </xf>
    <xf numFmtId="0" fontId="2" fillId="41" borderId="62" xfId="0" applyFont="1" applyFill="1" applyBorder="1" applyAlignment="1">
      <alignment horizontal="right"/>
    </xf>
    <xf numFmtId="0" fontId="2" fillId="41" borderId="63" xfId="0" applyFont="1" applyFill="1" applyBorder="1" applyAlignment="1">
      <alignment horizontal="right"/>
    </xf>
    <xf numFmtId="0" fontId="2" fillId="41" borderId="64" xfId="0" applyFont="1" applyFill="1" applyBorder="1" applyAlignment="1">
      <alignment horizontal="right"/>
    </xf>
    <xf numFmtId="0" fontId="6" fillId="42" borderId="62" xfId="0" applyFont="1" applyFill="1" applyBorder="1" applyAlignment="1">
      <alignment horizontal="center"/>
    </xf>
    <xf numFmtId="0" fontId="6" fillId="42" borderId="63" xfId="0" applyFont="1" applyFill="1" applyBorder="1" applyAlignment="1">
      <alignment horizontal="center"/>
    </xf>
    <xf numFmtId="0" fontId="6" fillId="42" borderId="64" xfId="0" applyFont="1" applyFill="1" applyBorder="1" applyAlignment="1">
      <alignment horizontal="center"/>
    </xf>
    <xf numFmtId="0" fontId="37" fillId="0" borderId="65" xfId="0" applyFont="1" applyBorder="1" applyAlignment="1">
      <alignment horizontal="right"/>
    </xf>
    <xf numFmtId="0" fontId="37" fillId="0" borderId="43" xfId="0" applyFont="1" applyBorder="1" applyAlignment="1">
      <alignment horizontal="right"/>
    </xf>
    <xf numFmtId="0" fontId="37" fillId="0" borderId="32" xfId="0" applyFont="1" applyBorder="1" applyAlignment="1">
      <alignment horizontal="right"/>
    </xf>
    <xf numFmtId="0" fontId="37" fillId="0" borderId="24" xfId="0" applyFont="1" applyBorder="1" applyAlignment="1">
      <alignment horizontal="right"/>
    </xf>
    <xf numFmtId="0" fontId="6" fillId="27" borderId="42" xfId="0" applyFont="1" applyFill="1" applyBorder="1" applyAlignment="1">
      <alignment horizontal="center" vertical="center" wrapText="1"/>
    </xf>
    <xf numFmtId="0" fontId="6" fillId="27" borderId="44" xfId="0" applyFont="1" applyFill="1" applyBorder="1" applyAlignment="1">
      <alignment horizontal="center" vertical="center" wrapText="1"/>
    </xf>
    <xf numFmtId="0" fontId="6" fillId="27" borderId="45" xfId="0" applyFont="1" applyFill="1" applyBorder="1" applyAlignment="1">
      <alignment horizontal="center" vertical="center" wrapText="1"/>
    </xf>
    <xf numFmtId="0" fontId="2" fillId="42" borderId="23" xfId="0" applyFont="1" applyFill="1" applyBorder="1" applyAlignment="1">
      <alignment horizontal="center"/>
    </xf>
    <xf numFmtId="10" fontId="37" fillId="0" borderId="46" xfId="0" applyNumberFormat="1" applyFont="1" applyBorder="1" applyAlignment="1">
      <alignment horizontal="center"/>
    </xf>
    <xf numFmtId="10" fontId="37" fillId="0" borderId="47" xfId="0" applyNumberFormat="1" applyFont="1" applyBorder="1" applyAlignment="1">
      <alignment horizontal="center"/>
    </xf>
    <xf numFmtId="10" fontId="2" fillId="41" borderId="23" xfId="0" applyNumberFormat="1" applyFont="1" applyFill="1" applyBorder="1" applyAlignment="1">
      <alignment horizontal="center"/>
    </xf>
    <xf numFmtId="10" fontId="37" fillId="0" borderId="48" xfId="0" applyNumberFormat="1" applyFont="1" applyBorder="1" applyAlignment="1">
      <alignment horizontal="center"/>
    </xf>
    <xf numFmtId="10" fontId="37" fillId="0" borderId="49" xfId="0" applyNumberFormat="1" applyFont="1" applyBorder="1" applyAlignment="1">
      <alignment horizontal="center"/>
    </xf>
    <xf numFmtId="10" fontId="37" fillId="0" borderId="24" xfId="0" applyNumberFormat="1" applyFont="1" applyBorder="1" applyAlignment="1">
      <alignment horizontal="center"/>
    </xf>
    <xf numFmtId="0" fontId="5" fillId="0" borderId="21"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justify" vertical="center"/>
    </xf>
    <xf numFmtId="0" fontId="5" fillId="0" borderId="17" xfId="0" applyFont="1" applyBorder="1" applyAlignment="1">
      <alignment horizontal="justify" vertical="center"/>
    </xf>
    <xf numFmtId="0" fontId="5" fillId="0" borderId="17"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0" xfId="0" applyFont="1" applyAlignment="1">
      <alignment horizontal="justify" vertical="center" wrapText="1"/>
    </xf>
    <xf numFmtId="0" fontId="1" fillId="0" borderId="17" xfId="0" applyFont="1" applyBorder="1" applyAlignment="1">
      <alignment horizontal="justify" vertical="center" wrapText="1"/>
    </xf>
    <xf numFmtId="10" fontId="2" fillId="0" borderId="24" xfId="241" applyNumberFormat="1" applyFont="1" applyBorder="1" applyAlignment="1" applyProtection="1">
      <alignment horizontal="center" vertical="center"/>
    </xf>
    <xf numFmtId="0" fontId="5" fillId="0" borderId="21"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6" fillId="0" borderId="21" xfId="0" applyFont="1" applyBorder="1" applyAlignment="1">
      <alignment horizontal="center"/>
    </xf>
    <xf numFmtId="0" fontId="6" fillId="0" borderId="0" xfId="0" applyFont="1" applyAlignment="1">
      <alignment horizontal="center"/>
    </xf>
    <xf numFmtId="0" fontId="6" fillId="0" borderId="17" xfId="0" applyFont="1" applyBorder="1" applyAlignment="1">
      <alignment horizontal="center"/>
    </xf>
    <xf numFmtId="0" fontId="48" fillId="44" borderId="24" xfId="0" applyFont="1" applyFill="1" applyBorder="1" applyAlignment="1">
      <alignment horizontal="center" vertical="center" wrapText="1"/>
    </xf>
    <xf numFmtId="0" fontId="49" fillId="45" borderId="54" xfId="0" applyFont="1" applyFill="1" applyBorder="1" applyAlignment="1">
      <alignment horizontal="center" vertical="center" wrapText="1"/>
    </xf>
    <xf numFmtId="0" fontId="49" fillId="45" borderId="39" xfId="0" applyFont="1" applyFill="1" applyBorder="1" applyAlignment="1">
      <alignment horizontal="center" vertical="center" wrapText="1"/>
    </xf>
    <xf numFmtId="0" fontId="49" fillId="45" borderId="55" xfId="0" applyFont="1" applyFill="1" applyBorder="1" applyAlignment="1">
      <alignment horizontal="center" vertical="center" wrapText="1"/>
    </xf>
    <xf numFmtId="0" fontId="49" fillId="45" borderId="32" xfId="0" applyFont="1" applyFill="1" applyBorder="1" applyAlignment="1">
      <alignment horizontal="center" vertical="center" wrapText="1"/>
    </xf>
    <xf numFmtId="0" fontId="49" fillId="45" borderId="24" xfId="0" applyFont="1" applyFill="1" applyBorder="1" applyAlignment="1">
      <alignment horizontal="center" vertical="center" wrapText="1"/>
    </xf>
    <xf numFmtId="0" fontId="49" fillId="45" borderId="48" xfId="0" applyFont="1" applyFill="1" applyBorder="1" applyAlignment="1">
      <alignment horizontal="center" vertical="center" wrapText="1"/>
    </xf>
    <xf numFmtId="0" fontId="49" fillId="45" borderId="56" xfId="0" applyFont="1" applyFill="1" applyBorder="1" applyAlignment="1">
      <alignment horizontal="center" vertical="center" wrapText="1"/>
    </xf>
    <xf numFmtId="0" fontId="49" fillId="45" borderId="57" xfId="0" applyFont="1" applyFill="1" applyBorder="1" applyAlignment="1">
      <alignment horizontal="center" vertical="center" wrapText="1"/>
    </xf>
    <xf numFmtId="0" fontId="49" fillId="45" borderId="58" xfId="0" applyFont="1" applyFill="1" applyBorder="1" applyAlignment="1">
      <alignment horizontal="center" vertical="center" wrapText="1"/>
    </xf>
    <xf numFmtId="0" fontId="48" fillId="44" borderId="54" xfId="0" applyFont="1" applyFill="1" applyBorder="1" applyAlignment="1">
      <alignment horizontal="center" vertical="center"/>
    </xf>
    <xf numFmtId="0" fontId="48" fillId="44" borderId="39" xfId="0" applyFont="1" applyFill="1" applyBorder="1" applyAlignment="1">
      <alignment horizontal="center" vertical="center"/>
    </xf>
    <xf numFmtId="0" fontId="48" fillId="44" borderId="55" xfId="0" applyFont="1" applyFill="1" applyBorder="1" applyAlignment="1">
      <alignment horizontal="center" vertical="center"/>
    </xf>
    <xf numFmtId="0" fontId="48" fillId="44" borderId="56" xfId="0" applyFont="1" applyFill="1" applyBorder="1" applyAlignment="1">
      <alignment horizontal="center" vertical="center"/>
    </xf>
    <xf numFmtId="0" fontId="48" fillId="44" borderId="57" xfId="0" applyFont="1" applyFill="1" applyBorder="1" applyAlignment="1">
      <alignment horizontal="center" vertical="center"/>
    </xf>
    <xf numFmtId="0" fontId="48" fillId="44" borderId="58" xfId="0" applyFont="1" applyFill="1" applyBorder="1" applyAlignment="1">
      <alignment horizontal="center" vertical="center"/>
    </xf>
    <xf numFmtId="44" fontId="50" fillId="45" borderId="51" xfId="120" applyNumberFormat="1" applyFont="1" applyFill="1" applyBorder="1" applyAlignment="1">
      <alignment horizontal="center" vertical="center" wrapText="1"/>
    </xf>
    <xf numFmtId="44" fontId="50" fillId="45" borderId="52" xfId="120" applyNumberFormat="1" applyFont="1" applyFill="1" applyBorder="1" applyAlignment="1">
      <alignment horizontal="center" vertical="center" wrapText="1"/>
    </xf>
    <xf numFmtId="44" fontId="50" fillId="45" borderId="53" xfId="120" applyNumberFormat="1" applyFont="1" applyFill="1" applyBorder="1" applyAlignment="1">
      <alignment horizontal="center" vertical="center" wrapText="1"/>
    </xf>
    <xf numFmtId="44" fontId="50" fillId="45" borderId="25" xfId="120" applyNumberFormat="1" applyFont="1" applyFill="1" applyBorder="1" applyAlignment="1">
      <alignment horizontal="center" vertical="center" wrapText="1"/>
    </xf>
    <xf numFmtId="44" fontId="50" fillId="45" borderId="0" xfId="120" applyNumberFormat="1" applyFont="1" applyFill="1" applyAlignment="1">
      <alignment horizontal="center" vertical="center" wrapText="1"/>
    </xf>
    <xf numFmtId="44" fontId="50" fillId="45" borderId="26" xfId="120" applyNumberFormat="1" applyFont="1" applyFill="1" applyBorder="1" applyAlignment="1">
      <alignment horizontal="center" vertical="center" wrapText="1"/>
    </xf>
    <xf numFmtId="44" fontId="50" fillId="45" borderId="38" xfId="120" applyNumberFormat="1" applyFont="1" applyFill="1" applyBorder="1" applyAlignment="1">
      <alignment horizontal="center" vertical="center" wrapText="1"/>
    </xf>
    <xf numFmtId="44" fontId="50" fillId="45" borderId="36" xfId="120" applyNumberFormat="1" applyFont="1" applyFill="1" applyBorder="1" applyAlignment="1">
      <alignment horizontal="center" vertical="center" wrapText="1"/>
    </xf>
    <xf numFmtId="44" fontId="50" fillId="45" borderId="37" xfId="120" applyNumberFormat="1" applyFont="1" applyFill="1" applyBorder="1" applyAlignment="1">
      <alignment horizontal="center" vertical="center" wrapText="1"/>
    </xf>
    <xf numFmtId="44" fontId="51" fillId="44" borderId="51" xfId="120" applyNumberFormat="1" applyFont="1" applyFill="1" applyBorder="1" applyAlignment="1">
      <alignment horizontal="center" vertical="center"/>
    </xf>
    <xf numFmtId="44" fontId="51" fillId="44" borderId="52" xfId="120" applyNumberFormat="1" applyFont="1" applyFill="1" applyBorder="1" applyAlignment="1">
      <alignment horizontal="center" vertical="center"/>
    </xf>
    <xf numFmtId="44" fontId="51" fillId="44" borderId="53" xfId="120" applyNumberFormat="1" applyFont="1" applyFill="1" applyBorder="1" applyAlignment="1">
      <alignment horizontal="center" vertical="center"/>
    </xf>
    <xf numFmtId="44" fontId="51" fillId="44" borderId="25" xfId="120" applyNumberFormat="1" applyFont="1" applyFill="1" applyBorder="1" applyAlignment="1">
      <alignment horizontal="center" vertical="center"/>
    </xf>
    <xf numFmtId="44" fontId="51" fillId="44" borderId="0" xfId="120" applyNumberFormat="1" applyFont="1" applyFill="1" applyAlignment="1">
      <alignment horizontal="center" vertical="center"/>
    </xf>
    <xf numFmtId="44" fontId="51" fillId="44" borderId="26" xfId="120" applyNumberFormat="1" applyFont="1" applyFill="1" applyBorder="1" applyAlignment="1">
      <alignment horizontal="center" vertical="center"/>
    </xf>
    <xf numFmtId="44" fontId="51" fillId="44" borderId="38" xfId="120" applyNumberFormat="1" applyFont="1" applyFill="1" applyBorder="1" applyAlignment="1">
      <alignment horizontal="center" vertical="center"/>
    </xf>
    <xf numFmtId="44" fontId="51" fillId="44" borderId="36" xfId="120" applyNumberFormat="1" applyFont="1" applyFill="1" applyBorder="1" applyAlignment="1">
      <alignment horizontal="center" vertical="center"/>
    </xf>
    <xf numFmtId="44" fontId="51" fillId="44" borderId="37" xfId="120" applyNumberFormat="1" applyFont="1" applyFill="1" applyBorder="1" applyAlignment="1">
      <alignment horizontal="center" vertical="center"/>
    </xf>
    <xf numFmtId="0" fontId="6" fillId="0" borderId="18" xfId="120" applyFont="1" applyBorder="1" applyAlignment="1">
      <alignment horizontal="left" vertical="center" wrapText="1"/>
    </xf>
    <xf numFmtId="0" fontId="6" fillId="0" borderId="0" xfId="120" applyFont="1" applyAlignment="1">
      <alignment horizontal="left" vertical="center" wrapText="1"/>
    </xf>
    <xf numFmtId="0" fontId="41" fillId="0" borderId="24" xfId="120" applyFont="1" applyBorder="1" applyAlignment="1">
      <alignment horizontal="center" vertical="center" wrapText="1"/>
    </xf>
    <xf numFmtId="0" fontId="6" fillId="42" borderId="24" xfId="120" applyFont="1" applyFill="1" applyBorder="1" applyAlignment="1">
      <alignment horizontal="center" vertical="center"/>
    </xf>
    <xf numFmtId="0" fontId="6" fillId="42" borderId="24" xfId="120" applyFont="1" applyFill="1" applyBorder="1" applyAlignment="1">
      <alignment horizontal="center" vertical="center" wrapText="1"/>
    </xf>
    <xf numFmtId="44" fontId="6" fillId="42" borderId="24" xfId="120" applyNumberFormat="1" applyFont="1" applyFill="1" applyBorder="1" applyAlignment="1">
      <alignment horizontal="center" vertical="center"/>
    </xf>
    <xf numFmtId="0" fontId="48" fillId="44" borderId="42" xfId="0" applyFont="1" applyFill="1" applyBorder="1" applyAlignment="1">
      <alignment horizontal="center" vertical="center" wrapText="1"/>
    </xf>
    <xf numFmtId="0" fontId="48" fillId="44" borderId="44" xfId="0" applyFont="1" applyFill="1" applyBorder="1" applyAlignment="1">
      <alignment horizontal="center" vertical="center" wrapText="1"/>
    </xf>
    <xf numFmtId="0" fontId="48" fillId="44" borderId="45" xfId="0" applyFont="1" applyFill="1" applyBorder="1" applyAlignment="1">
      <alignment horizontal="center" vertical="center" wrapText="1"/>
    </xf>
    <xf numFmtId="0" fontId="1" fillId="42" borderId="42" xfId="142" applyFont="1" applyFill="1" applyBorder="1" applyAlignment="1">
      <alignment horizontal="left" vertical="center" wrapText="1"/>
    </xf>
    <xf numFmtId="0" fontId="1" fillId="42" borderId="44" xfId="142" applyFont="1" applyFill="1" applyBorder="1" applyAlignment="1">
      <alignment horizontal="left" vertical="center" wrapText="1"/>
    </xf>
    <xf numFmtId="0" fontId="1" fillId="42" borderId="45" xfId="142" applyFont="1" applyFill="1" applyBorder="1" applyAlignment="1">
      <alignment horizontal="left" vertical="center" wrapText="1"/>
    </xf>
    <xf numFmtId="49" fontId="1" fillId="0" borderId="24" xfId="142" applyNumberFormat="1" applyFont="1" applyBorder="1" applyAlignment="1">
      <alignment horizontal="right"/>
    </xf>
    <xf numFmtId="0" fontId="5" fillId="0" borderId="51"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5" fillId="0" borderId="25" xfId="0" applyFont="1" applyBorder="1" applyAlignment="1">
      <alignment horizontal="center"/>
    </xf>
    <xf numFmtId="0" fontId="5" fillId="0" borderId="0" xfId="0" applyFont="1" applyAlignment="1">
      <alignment horizontal="center"/>
    </xf>
    <xf numFmtId="0" fontId="5" fillId="0" borderId="26" xfId="0" applyFont="1" applyBorder="1" applyAlignment="1">
      <alignment horizontal="center"/>
    </xf>
    <xf numFmtId="0" fontId="5" fillId="0" borderId="38"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48" fillId="44" borderId="51" xfId="0" applyFont="1" applyFill="1" applyBorder="1" applyAlignment="1">
      <alignment horizontal="center" vertical="center"/>
    </xf>
    <xf numFmtId="0" fontId="48" fillId="44" borderId="52" xfId="0" applyFont="1" applyFill="1" applyBorder="1" applyAlignment="1">
      <alignment horizontal="center" vertical="center"/>
    </xf>
    <xf numFmtId="0" fontId="48" fillId="44" borderId="53" xfId="0" applyFont="1" applyFill="1" applyBorder="1" applyAlignment="1">
      <alignment horizontal="center" vertical="center"/>
    </xf>
    <xf numFmtId="0" fontId="48" fillId="44" borderId="38" xfId="0" applyFont="1" applyFill="1" applyBorder="1" applyAlignment="1">
      <alignment horizontal="center" vertical="center"/>
    </xf>
    <xf numFmtId="0" fontId="48" fillId="44" borderId="36" xfId="0" applyFont="1" applyFill="1" applyBorder="1" applyAlignment="1">
      <alignment horizontal="center" vertical="center"/>
    </xf>
    <xf numFmtId="0" fontId="48" fillId="44" borderId="37" xfId="0" applyFont="1" applyFill="1" applyBorder="1" applyAlignment="1">
      <alignment horizontal="center" vertical="center"/>
    </xf>
    <xf numFmtId="0" fontId="35" fillId="43" borderId="24" xfId="120" applyFont="1" applyFill="1" applyBorder="1" applyAlignment="1">
      <alignment horizontal="center"/>
    </xf>
  </cellXfs>
  <cellStyles count="30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2" xfId="7" xr:uid="{00000000-0005-0000-0000-000006000000}"/>
    <cellStyle name="20% - Ênfase1 2 2" xfId="8" xr:uid="{00000000-0005-0000-0000-000007000000}"/>
    <cellStyle name="20% - Ênfase1 2 3" xfId="9" xr:uid="{00000000-0005-0000-0000-000008000000}"/>
    <cellStyle name="20% - Ênfase2 2" xfId="10" xr:uid="{00000000-0005-0000-0000-000009000000}"/>
    <cellStyle name="20% - Ênfase2 2 2" xfId="11" xr:uid="{00000000-0005-0000-0000-00000A000000}"/>
    <cellStyle name="20% - Ênfase2 2 3" xfId="12" xr:uid="{00000000-0005-0000-0000-00000B000000}"/>
    <cellStyle name="20% - Ênfase3 2" xfId="13" xr:uid="{00000000-0005-0000-0000-00000C000000}"/>
    <cellStyle name="20% - Ênfase3 2 2" xfId="14" xr:uid="{00000000-0005-0000-0000-00000D000000}"/>
    <cellStyle name="20% - Ênfase3 2 3" xfId="15" xr:uid="{00000000-0005-0000-0000-00000E000000}"/>
    <cellStyle name="20% - Ênfase4 2" xfId="16" xr:uid="{00000000-0005-0000-0000-00000F000000}"/>
    <cellStyle name="20% - Ênfase4 2 2" xfId="17" xr:uid="{00000000-0005-0000-0000-000010000000}"/>
    <cellStyle name="20% - Ênfase4 2 3" xfId="18" xr:uid="{00000000-0005-0000-0000-000011000000}"/>
    <cellStyle name="20% - Ênfase5 2" xfId="19" xr:uid="{00000000-0005-0000-0000-000012000000}"/>
    <cellStyle name="20% - Ênfase5 2 2" xfId="20" xr:uid="{00000000-0005-0000-0000-000013000000}"/>
    <cellStyle name="20% - Ênfase6 2" xfId="21" xr:uid="{00000000-0005-0000-0000-000014000000}"/>
    <cellStyle name="20% - Ênfase6 2 2" xfId="22" xr:uid="{00000000-0005-0000-0000-000015000000}"/>
    <cellStyle name="40% - Accent1" xfId="23" xr:uid="{00000000-0005-0000-0000-000016000000}"/>
    <cellStyle name="40% - Accent2" xfId="24" xr:uid="{00000000-0005-0000-0000-000017000000}"/>
    <cellStyle name="40% - Accent3" xfId="25" xr:uid="{00000000-0005-0000-0000-000018000000}"/>
    <cellStyle name="40% - Accent4" xfId="26" xr:uid="{00000000-0005-0000-0000-000019000000}"/>
    <cellStyle name="40% - Accent5" xfId="27" xr:uid="{00000000-0005-0000-0000-00001A000000}"/>
    <cellStyle name="40% - Accent6" xfId="28" xr:uid="{00000000-0005-0000-0000-00001B000000}"/>
    <cellStyle name="40% - Ênfase1 2" xfId="29" xr:uid="{00000000-0005-0000-0000-00001C000000}"/>
    <cellStyle name="40% - Ênfase1 2 2" xfId="30" xr:uid="{00000000-0005-0000-0000-00001D000000}"/>
    <cellStyle name="40% - Ênfase1 2 3" xfId="31" xr:uid="{00000000-0005-0000-0000-00001E000000}"/>
    <cellStyle name="40% - Ênfase2 2" xfId="32" xr:uid="{00000000-0005-0000-0000-00001F000000}"/>
    <cellStyle name="40% - Ênfase2 2 2" xfId="33" xr:uid="{00000000-0005-0000-0000-000020000000}"/>
    <cellStyle name="40% - Ênfase3 2" xfId="34" xr:uid="{00000000-0005-0000-0000-000021000000}"/>
    <cellStyle name="40% - Ênfase3 2 2" xfId="35" xr:uid="{00000000-0005-0000-0000-000022000000}"/>
    <cellStyle name="40% - Ênfase3 2 3" xfId="36" xr:uid="{00000000-0005-0000-0000-000023000000}"/>
    <cellStyle name="40% - Ênfase4 2" xfId="37" xr:uid="{00000000-0005-0000-0000-000024000000}"/>
    <cellStyle name="40% - Ênfase4 2 2" xfId="38" xr:uid="{00000000-0005-0000-0000-000025000000}"/>
    <cellStyle name="40% - Ênfase4 2 3" xfId="39" xr:uid="{00000000-0005-0000-0000-000026000000}"/>
    <cellStyle name="40% - Ênfase5 2" xfId="40" xr:uid="{00000000-0005-0000-0000-000027000000}"/>
    <cellStyle name="40% - Ênfase5 2 2" xfId="41" xr:uid="{00000000-0005-0000-0000-000028000000}"/>
    <cellStyle name="40% - Ênfase6 2" xfId="42" xr:uid="{00000000-0005-0000-0000-000029000000}"/>
    <cellStyle name="40% - Ênfase6 2 2" xfId="43" xr:uid="{00000000-0005-0000-0000-00002A000000}"/>
    <cellStyle name="40% - Ênfase6 2 3" xfId="44" xr:uid="{00000000-0005-0000-0000-00002B000000}"/>
    <cellStyle name="60% - Accent1" xfId="45" xr:uid="{00000000-0005-0000-0000-00002C000000}"/>
    <cellStyle name="60% - Accent2" xfId="46" xr:uid="{00000000-0005-0000-0000-00002D000000}"/>
    <cellStyle name="60% - Accent3" xfId="47" xr:uid="{00000000-0005-0000-0000-00002E000000}"/>
    <cellStyle name="60% - Accent4" xfId="48" xr:uid="{00000000-0005-0000-0000-00002F000000}"/>
    <cellStyle name="60% - Accent5" xfId="49" xr:uid="{00000000-0005-0000-0000-000030000000}"/>
    <cellStyle name="60% - Accent6" xfId="50" xr:uid="{00000000-0005-0000-0000-000031000000}"/>
    <cellStyle name="60% - Ênfase1 2" xfId="51" xr:uid="{00000000-0005-0000-0000-000032000000}"/>
    <cellStyle name="60% - Ênfase2 2" xfId="52" xr:uid="{00000000-0005-0000-0000-000033000000}"/>
    <cellStyle name="60% - Ênfase3 2" xfId="53" xr:uid="{00000000-0005-0000-0000-000034000000}"/>
    <cellStyle name="60% - Ênfase4 2" xfId="54" xr:uid="{00000000-0005-0000-0000-000035000000}"/>
    <cellStyle name="60% - Ênfase5 2" xfId="55" xr:uid="{00000000-0005-0000-0000-000036000000}"/>
    <cellStyle name="60% - Ênfase6 2" xfId="56" xr:uid="{00000000-0005-0000-0000-000037000000}"/>
    <cellStyle name="Accent1" xfId="57" xr:uid="{00000000-0005-0000-0000-000038000000}"/>
    <cellStyle name="Accent2" xfId="58" xr:uid="{00000000-0005-0000-0000-000039000000}"/>
    <cellStyle name="Accent3" xfId="59" xr:uid="{00000000-0005-0000-0000-00003A000000}"/>
    <cellStyle name="Accent4" xfId="60" xr:uid="{00000000-0005-0000-0000-00003B000000}"/>
    <cellStyle name="Accent5" xfId="61" xr:uid="{00000000-0005-0000-0000-00003C000000}"/>
    <cellStyle name="Accent6" xfId="62" xr:uid="{00000000-0005-0000-0000-00003D000000}"/>
    <cellStyle name="Bad" xfId="63" xr:uid="{00000000-0005-0000-0000-00003E000000}"/>
    <cellStyle name="Bom 2" xfId="64" xr:uid="{00000000-0005-0000-0000-00003F000000}"/>
    <cellStyle name="Calculation" xfId="65" xr:uid="{00000000-0005-0000-0000-000040000000}"/>
    <cellStyle name="Cálculo 2" xfId="66" xr:uid="{00000000-0005-0000-0000-000041000000}"/>
    <cellStyle name="Célula de Verificação 2" xfId="67" xr:uid="{00000000-0005-0000-0000-000042000000}"/>
    <cellStyle name="Célula Vinculada 2" xfId="68" xr:uid="{00000000-0005-0000-0000-000043000000}"/>
    <cellStyle name="Check Cell" xfId="69" xr:uid="{00000000-0005-0000-0000-000044000000}"/>
    <cellStyle name="Ênfase1 2" xfId="70" xr:uid="{00000000-0005-0000-0000-000045000000}"/>
    <cellStyle name="Ênfase2 2" xfId="71" xr:uid="{00000000-0005-0000-0000-000046000000}"/>
    <cellStyle name="Ênfase3 2" xfId="72" xr:uid="{00000000-0005-0000-0000-000047000000}"/>
    <cellStyle name="Ênfase4 2" xfId="73" xr:uid="{00000000-0005-0000-0000-000048000000}"/>
    <cellStyle name="Ênfase5 2" xfId="74" xr:uid="{00000000-0005-0000-0000-000049000000}"/>
    <cellStyle name="Ênfase6 2" xfId="75" xr:uid="{00000000-0005-0000-0000-00004A000000}"/>
    <cellStyle name="Entrada 2" xfId="76" xr:uid="{00000000-0005-0000-0000-00004B000000}"/>
    <cellStyle name="Estilo 1" xfId="77" xr:uid="{00000000-0005-0000-0000-00004C000000}"/>
    <cellStyle name="Explanatory Text" xfId="78" xr:uid="{00000000-0005-0000-0000-00004D000000}"/>
    <cellStyle name="Good" xfId="79" xr:uid="{00000000-0005-0000-0000-00004E000000}"/>
    <cellStyle name="Heading 1" xfId="80" xr:uid="{00000000-0005-0000-0000-00004F000000}"/>
    <cellStyle name="Heading 2" xfId="81" xr:uid="{00000000-0005-0000-0000-000050000000}"/>
    <cellStyle name="Heading 3" xfId="82" xr:uid="{00000000-0005-0000-0000-000051000000}"/>
    <cellStyle name="Heading 4" xfId="83" xr:uid="{00000000-0005-0000-0000-000052000000}"/>
    <cellStyle name="Hyperlink 2" xfId="84" xr:uid="{00000000-0005-0000-0000-000054000000}"/>
    <cellStyle name="Incorreto 2" xfId="85" xr:uid="{00000000-0005-0000-0000-000055000000}"/>
    <cellStyle name="Input" xfId="86" xr:uid="{00000000-0005-0000-0000-000056000000}"/>
    <cellStyle name="Linked Cell" xfId="87" xr:uid="{00000000-0005-0000-0000-000057000000}"/>
    <cellStyle name="Moeda 10" xfId="88" xr:uid="{00000000-0005-0000-0000-000058000000}"/>
    <cellStyle name="Moeda 10 2" xfId="89" xr:uid="{00000000-0005-0000-0000-000059000000}"/>
    <cellStyle name="Moeda 10 3" xfId="90" xr:uid="{00000000-0005-0000-0000-00005A000000}"/>
    <cellStyle name="Moeda 11" xfId="91" xr:uid="{00000000-0005-0000-0000-00005B000000}"/>
    <cellStyle name="Moeda 12" xfId="92" xr:uid="{00000000-0005-0000-0000-00005C000000}"/>
    <cellStyle name="Moeda 12 2" xfId="93" xr:uid="{00000000-0005-0000-0000-00005D000000}"/>
    <cellStyle name="Moeda 12 3" xfId="94" xr:uid="{00000000-0005-0000-0000-00005E000000}"/>
    <cellStyle name="Moeda 13" xfId="95" xr:uid="{00000000-0005-0000-0000-00005F000000}"/>
    <cellStyle name="Moeda 14" xfId="96" xr:uid="{00000000-0005-0000-0000-000060000000}"/>
    <cellStyle name="Moeda 2" xfId="97" xr:uid="{00000000-0005-0000-0000-000061000000}"/>
    <cellStyle name="Moeda 2 2" xfId="98" xr:uid="{00000000-0005-0000-0000-000062000000}"/>
    <cellStyle name="Moeda 3" xfId="99" xr:uid="{00000000-0005-0000-0000-000063000000}"/>
    <cellStyle name="Moeda 3 4 2" xfId="100" xr:uid="{00000000-0005-0000-0000-000064000000}"/>
    <cellStyle name="Moeda 4" xfId="101" xr:uid="{00000000-0005-0000-0000-000065000000}"/>
    <cellStyle name="Moeda 4 2" xfId="102" xr:uid="{00000000-0005-0000-0000-000066000000}"/>
    <cellStyle name="Moeda 5" xfId="103" xr:uid="{00000000-0005-0000-0000-000067000000}"/>
    <cellStyle name="Moeda 5 2" xfId="104" xr:uid="{00000000-0005-0000-0000-000068000000}"/>
    <cellStyle name="Moeda 6" xfId="105" xr:uid="{00000000-0005-0000-0000-000069000000}"/>
    <cellStyle name="Moeda 7" xfId="106" xr:uid="{00000000-0005-0000-0000-00006A000000}"/>
    <cellStyle name="Moeda 8" xfId="107" xr:uid="{00000000-0005-0000-0000-00006B000000}"/>
    <cellStyle name="Moeda 8 2" xfId="108" xr:uid="{00000000-0005-0000-0000-00006C000000}"/>
    <cellStyle name="Moeda 9" xfId="109" xr:uid="{00000000-0005-0000-0000-00006D000000}"/>
    <cellStyle name="Moeda 9 2" xfId="110" xr:uid="{00000000-0005-0000-0000-00006E000000}"/>
    <cellStyle name="Neutra 2" xfId="111" xr:uid="{00000000-0005-0000-0000-00006F000000}"/>
    <cellStyle name="Neutral" xfId="112" xr:uid="{00000000-0005-0000-0000-000070000000}"/>
    <cellStyle name="Normal" xfId="0" builtinId="0"/>
    <cellStyle name="Normal 10" xfId="113" xr:uid="{00000000-0005-0000-0000-000072000000}"/>
    <cellStyle name="Normal 10 2" xfId="114" xr:uid="{00000000-0005-0000-0000-000073000000}"/>
    <cellStyle name="Normal 10 3" xfId="115" xr:uid="{00000000-0005-0000-0000-000074000000}"/>
    <cellStyle name="Normal 10 4" xfId="116" xr:uid="{00000000-0005-0000-0000-000075000000}"/>
    <cellStyle name="Normal 10 5" xfId="117" xr:uid="{00000000-0005-0000-0000-000076000000}"/>
    <cellStyle name="Normal 10 6" xfId="118" xr:uid="{00000000-0005-0000-0000-000077000000}"/>
    <cellStyle name="Normal 11" xfId="119" xr:uid="{00000000-0005-0000-0000-000078000000}"/>
    <cellStyle name="Normal 11 2" xfId="120" xr:uid="{00000000-0005-0000-0000-000079000000}"/>
    <cellStyle name="Normal 11 2 2" xfId="121" xr:uid="{00000000-0005-0000-0000-00007A000000}"/>
    <cellStyle name="Normal 11 2 3" xfId="122" xr:uid="{00000000-0005-0000-0000-00007B000000}"/>
    <cellStyle name="Normal 11 3" xfId="123" xr:uid="{00000000-0005-0000-0000-00007C000000}"/>
    <cellStyle name="Normal 12" xfId="124" xr:uid="{00000000-0005-0000-0000-00007D000000}"/>
    <cellStyle name="Normal 13" xfId="125" xr:uid="{00000000-0005-0000-0000-00007E000000}"/>
    <cellStyle name="Normal 14" xfId="126" xr:uid="{00000000-0005-0000-0000-00007F000000}"/>
    <cellStyle name="Normal 15" xfId="127" xr:uid="{00000000-0005-0000-0000-000080000000}"/>
    <cellStyle name="Normal 2" xfId="128" xr:uid="{00000000-0005-0000-0000-000081000000}"/>
    <cellStyle name="Normal 2 2" xfId="129" xr:uid="{00000000-0005-0000-0000-000082000000}"/>
    <cellStyle name="Normal 2 3" xfId="130" xr:uid="{00000000-0005-0000-0000-000083000000}"/>
    <cellStyle name="Normal 2 4" xfId="131" xr:uid="{00000000-0005-0000-0000-000084000000}"/>
    <cellStyle name="Normal 2 5" xfId="132" xr:uid="{00000000-0005-0000-0000-000085000000}"/>
    <cellStyle name="Normal 21" xfId="133" xr:uid="{00000000-0005-0000-0000-000086000000}"/>
    <cellStyle name="Normal 3" xfId="134" xr:uid="{00000000-0005-0000-0000-000087000000}"/>
    <cellStyle name="Normal 3 2" xfId="135" xr:uid="{00000000-0005-0000-0000-000088000000}"/>
    <cellStyle name="Normal 4" xfId="136" xr:uid="{00000000-0005-0000-0000-000089000000}"/>
    <cellStyle name="Normal 4 2" xfId="137" xr:uid="{00000000-0005-0000-0000-00008A000000}"/>
    <cellStyle name="Normal 5" xfId="138" xr:uid="{00000000-0005-0000-0000-00008B000000}"/>
    <cellStyle name="Normal 5 2" xfId="139" xr:uid="{00000000-0005-0000-0000-00008C000000}"/>
    <cellStyle name="Normal 5 3" xfId="140" xr:uid="{00000000-0005-0000-0000-00008D000000}"/>
    <cellStyle name="Normal 5 4" xfId="141" xr:uid="{00000000-0005-0000-0000-00008E000000}"/>
    <cellStyle name="Normal 6" xfId="142" xr:uid="{00000000-0005-0000-0000-00008F000000}"/>
    <cellStyle name="Normal 6 2" xfId="143" xr:uid="{00000000-0005-0000-0000-000090000000}"/>
    <cellStyle name="Normal 6 3" xfId="144" xr:uid="{00000000-0005-0000-0000-000091000000}"/>
    <cellStyle name="Normal 7" xfId="145" xr:uid="{00000000-0005-0000-0000-000092000000}"/>
    <cellStyle name="Normal 7 2" xfId="146" xr:uid="{00000000-0005-0000-0000-000093000000}"/>
    <cellStyle name="Normal 7 3" xfId="147" xr:uid="{00000000-0005-0000-0000-000094000000}"/>
    <cellStyle name="Normal 8" xfId="148" xr:uid="{00000000-0005-0000-0000-000095000000}"/>
    <cellStyle name="Normal 8 2" xfId="149" xr:uid="{00000000-0005-0000-0000-000096000000}"/>
    <cellStyle name="Normal 8 3" xfId="150" xr:uid="{00000000-0005-0000-0000-000097000000}"/>
    <cellStyle name="Normal 8 4" xfId="151" xr:uid="{00000000-0005-0000-0000-000098000000}"/>
    <cellStyle name="Normal 8 5" xfId="152" xr:uid="{00000000-0005-0000-0000-000099000000}"/>
    <cellStyle name="Normal 9" xfId="153" xr:uid="{00000000-0005-0000-0000-00009A000000}"/>
    <cellStyle name="Normal 9 2" xfId="154" xr:uid="{00000000-0005-0000-0000-00009B000000}"/>
    <cellStyle name="Normal 9 2 2" xfId="155" xr:uid="{00000000-0005-0000-0000-00009C000000}"/>
    <cellStyle name="Normal 9 2 3" xfId="156" xr:uid="{00000000-0005-0000-0000-00009D000000}"/>
    <cellStyle name="Normal 9 2 4" xfId="157" xr:uid="{00000000-0005-0000-0000-00009E000000}"/>
    <cellStyle name="Normal 9 3" xfId="158" xr:uid="{00000000-0005-0000-0000-00009F000000}"/>
    <cellStyle name="Normal 9 4" xfId="159" xr:uid="{00000000-0005-0000-0000-0000A0000000}"/>
    <cellStyle name="Normal 9 5" xfId="160" xr:uid="{00000000-0005-0000-0000-0000A1000000}"/>
    <cellStyle name="Nota 10" xfId="161" xr:uid="{00000000-0005-0000-0000-0000A2000000}"/>
    <cellStyle name="Nota 10 2" xfId="162" xr:uid="{00000000-0005-0000-0000-0000A3000000}"/>
    <cellStyle name="Nota 11" xfId="163" xr:uid="{00000000-0005-0000-0000-0000A4000000}"/>
    <cellStyle name="Nota 11 2" xfId="164" xr:uid="{00000000-0005-0000-0000-0000A5000000}"/>
    <cellStyle name="Nota 12" xfId="165" xr:uid="{00000000-0005-0000-0000-0000A6000000}"/>
    <cellStyle name="Nota 12 2" xfId="166" xr:uid="{00000000-0005-0000-0000-0000A7000000}"/>
    <cellStyle name="Nota 13" xfId="167" xr:uid="{00000000-0005-0000-0000-0000A8000000}"/>
    <cellStyle name="Nota 13 2" xfId="168" xr:uid="{00000000-0005-0000-0000-0000A9000000}"/>
    <cellStyle name="Nota 14" xfId="169" xr:uid="{00000000-0005-0000-0000-0000AA000000}"/>
    <cellStyle name="Nota 14 2" xfId="170" xr:uid="{00000000-0005-0000-0000-0000AB000000}"/>
    <cellStyle name="Nota 15" xfId="171" xr:uid="{00000000-0005-0000-0000-0000AC000000}"/>
    <cellStyle name="Nota 15 2" xfId="172" xr:uid="{00000000-0005-0000-0000-0000AD000000}"/>
    <cellStyle name="Nota 16" xfId="173" xr:uid="{00000000-0005-0000-0000-0000AE000000}"/>
    <cellStyle name="Nota 16 2" xfId="174" xr:uid="{00000000-0005-0000-0000-0000AF000000}"/>
    <cellStyle name="Nota 17" xfId="175" xr:uid="{00000000-0005-0000-0000-0000B0000000}"/>
    <cellStyle name="Nota 17 2" xfId="176" xr:uid="{00000000-0005-0000-0000-0000B1000000}"/>
    <cellStyle name="Nota 18" xfId="177" xr:uid="{00000000-0005-0000-0000-0000B2000000}"/>
    <cellStyle name="Nota 18 2" xfId="178" xr:uid="{00000000-0005-0000-0000-0000B3000000}"/>
    <cellStyle name="Nota 19" xfId="179" xr:uid="{00000000-0005-0000-0000-0000B4000000}"/>
    <cellStyle name="Nota 19 2" xfId="180" xr:uid="{00000000-0005-0000-0000-0000B5000000}"/>
    <cellStyle name="Nota 2" xfId="181" xr:uid="{00000000-0005-0000-0000-0000B6000000}"/>
    <cellStyle name="Nota 2 2" xfId="182" xr:uid="{00000000-0005-0000-0000-0000B7000000}"/>
    <cellStyle name="Nota 2 3" xfId="183" xr:uid="{00000000-0005-0000-0000-0000B8000000}"/>
    <cellStyle name="Nota 2 4" xfId="184" xr:uid="{00000000-0005-0000-0000-0000B9000000}"/>
    <cellStyle name="Nota 20" xfId="185" xr:uid="{00000000-0005-0000-0000-0000BA000000}"/>
    <cellStyle name="Nota 20 2" xfId="186" xr:uid="{00000000-0005-0000-0000-0000BB000000}"/>
    <cellStyle name="Nota 21" xfId="187" xr:uid="{00000000-0005-0000-0000-0000BC000000}"/>
    <cellStyle name="Nota 21 2" xfId="188" xr:uid="{00000000-0005-0000-0000-0000BD000000}"/>
    <cellStyle name="Nota 22" xfId="189" xr:uid="{00000000-0005-0000-0000-0000BE000000}"/>
    <cellStyle name="Nota 22 2" xfId="190" xr:uid="{00000000-0005-0000-0000-0000BF000000}"/>
    <cellStyle name="Nota 23" xfId="191" xr:uid="{00000000-0005-0000-0000-0000C0000000}"/>
    <cellStyle name="Nota 23 2" xfId="192" xr:uid="{00000000-0005-0000-0000-0000C1000000}"/>
    <cellStyle name="Nota 24" xfId="193" xr:uid="{00000000-0005-0000-0000-0000C2000000}"/>
    <cellStyle name="Nota 24 2" xfId="194" xr:uid="{00000000-0005-0000-0000-0000C3000000}"/>
    <cellStyle name="Nota 25" xfId="195" xr:uid="{00000000-0005-0000-0000-0000C4000000}"/>
    <cellStyle name="Nota 25 2" xfId="196" xr:uid="{00000000-0005-0000-0000-0000C5000000}"/>
    <cellStyle name="Nota 26" xfId="197" xr:uid="{00000000-0005-0000-0000-0000C6000000}"/>
    <cellStyle name="Nota 26 2" xfId="198" xr:uid="{00000000-0005-0000-0000-0000C7000000}"/>
    <cellStyle name="Nota 27" xfId="199" xr:uid="{00000000-0005-0000-0000-0000C8000000}"/>
    <cellStyle name="Nota 27 2" xfId="200" xr:uid="{00000000-0005-0000-0000-0000C9000000}"/>
    <cellStyle name="Nota 28" xfId="201" xr:uid="{00000000-0005-0000-0000-0000CA000000}"/>
    <cellStyle name="Nota 28 2" xfId="202" xr:uid="{00000000-0005-0000-0000-0000CB000000}"/>
    <cellStyle name="Nota 29" xfId="203" xr:uid="{00000000-0005-0000-0000-0000CC000000}"/>
    <cellStyle name="Nota 29 2" xfId="204" xr:uid="{00000000-0005-0000-0000-0000CD000000}"/>
    <cellStyle name="Nota 3" xfId="205" xr:uid="{00000000-0005-0000-0000-0000CE000000}"/>
    <cellStyle name="Nota 3 2" xfId="206" xr:uid="{00000000-0005-0000-0000-0000CF000000}"/>
    <cellStyle name="Nota 3 2 2" xfId="207" xr:uid="{00000000-0005-0000-0000-0000D0000000}"/>
    <cellStyle name="Nota 30" xfId="208" xr:uid="{00000000-0005-0000-0000-0000D1000000}"/>
    <cellStyle name="Nota 30 2" xfId="209" xr:uid="{00000000-0005-0000-0000-0000D2000000}"/>
    <cellStyle name="Nota 31" xfId="210" xr:uid="{00000000-0005-0000-0000-0000D3000000}"/>
    <cellStyle name="Nota 31 2" xfId="211" xr:uid="{00000000-0005-0000-0000-0000D4000000}"/>
    <cellStyle name="Nota 32" xfId="212" xr:uid="{00000000-0005-0000-0000-0000D5000000}"/>
    <cellStyle name="Nota 32 2" xfId="213" xr:uid="{00000000-0005-0000-0000-0000D6000000}"/>
    <cellStyle name="Nota 33" xfId="214" xr:uid="{00000000-0005-0000-0000-0000D7000000}"/>
    <cellStyle name="Nota 33 2" xfId="215" xr:uid="{00000000-0005-0000-0000-0000D8000000}"/>
    <cellStyle name="Nota 34" xfId="216" xr:uid="{00000000-0005-0000-0000-0000D9000000}"/>
    <cellStyle name="Nota 34 2" xfId="217" xr:uid="{00000000-0005-0000-0000-0000DA000000}"/>
    <cellStyle name="Nota 35" xfId="218" xr:uid="{00000000-0005-0000-0000-0000DB000000}"/>
    <cellStyle name="Nota 35 2" xfId="219" xr:uid="{00000000-0005-0000-0000-0000DC000000}"/>
    <cellStyle name="Nota 36" xfId="220" xr:uid="{00000000-0005-0000-0000-0000DD000000}"/>
    <cellStyle name="Nota 36 2" xfId="221" xr:uid="{00000000-0005-0000-0000-0000DE000000}"/>
    <cellStyle name="Nota 37" xfId="222" xr:uid="{00000000-0005-0000-0000-0000DF000000}"/>
    <cellStyle name="Nota 37 2" xfId="223" xr:uid="{00000000-0005-0000-0000-0000E0000000}"/>
    <cellStyle name="Nota 4" xfId="224" xr:uid="{00000000-0005-0000-0000-0000E1000000}"/>
    <cellStyle name="Nota 4 2" xfId="225" xr:uid="{00000000-0005-0000-0000-0000E2000000}"/>
    <cellStyle name="Nota 5" xfId="226" xr:uid="{00000000-0005-0000-0000-0000E3000000}"/>
    <cellStyle name="Nota 5 2" xfId="227" xr:uid="{00000000-0005-0000-0000-0000E4000000}"/>
    <cellStyle name="Nota 6" xfId="228" xr:uid="{00000000-0005-0000-0000-0000E5000000}"/>
    <cellStyle name="Nota 6 2" xfId="229" xr:uid="{00000000-0005-0000-0000-0000E6000000}"/>
    <cellStyle name="Nota 7" xfId="230" xr:uid="{00000000-0005-0000-0000-0000E7000000}"/>
    <cellStyle name="Nota 7 2" xfId="231" xr:uid="{00000000-0005-0000-0000-0000E8000000}"/>
    <cellStyle name="Nota 8" xfId="232" xr:uid="{00000000-0005-0000-0000-0000E9000000}"/>
    <cellStyle name="Nota 8 2" xfId="233" xr:uid="{00000000-0005-0000-0000-0000EA000000}"/>
    <cellStyle name="Nota 9" xfId="234" xr:uid="{00000000-0005-0000-0000-0000EB000000}"/>
    <cellStyle name="Nota 9 2" xfId="235" xr:uid="{00000000-0005-0000-0000-0000EC000000}"/>
    <cellStyle name="Note" xfId="236" xr:uid="{00000000-0005-0000-0000-0000ED000000}"/>
    <cellStyle name="Output" xfId="237" xr:uid="{00000000-0005-0000-0000-0000EE000000}"/>
    <cellStyle name="Porcentagem 2" xfId="238" xr:uid="{00000000-0005-0000-0000-0000EF000000}"/>
    <cellStyle name="Porcentagem 2 2" xfId="239" xr:uid="{00000000-0005-0000-0000-0000F0000000}"/>
    <cellStyle name="Porcentagem 2 2 2" xfId="240" xr:uid="{00000000-0005-0000-0000-0000F1000000}"/>
    <cellStyle name="Porcentagem 3" xfId="241" xr:uid="{00000000-0005-0000-0000-0000F2000000}"/>
    <cellStyle name="Porcentagem 3 2" xfId="242" xr:uid="{00000000-0005-0000-0000-0000F3000000}"/>
    <cellStyle name="Porcentagem 3 3" xfId="243" xr:uid="{00000000-0005-0000-0000-0000F4000000}"/>
    <cellStyle name="Porcentagem 4" xfId="244" xr:uid="{00000000-0005-0000-0000-0000F5000000}"/>
    <cellStyle name="Porcentagem 4 2" xfId="245" xr:uid="{00000000-0005-0000-0000-0000F6000000}"/>
    <cellStyle name="Porcentagem 4 3" xfId="246" xr:uid="{00000000-0005-0000-0000-0000F7000000}"/>
    <cellStyle name="Porcentagem 5" xfId="247" xr:uid="{00000000-0005-0000-0000-0000F8000000}"/>
    <cellStyle name="Saída 2" xfId="248" xr:uid="{00000000-0005-0000-0000-0000F9000000}"/>
    <cellStyle name="Separador de milhares 10" xfId="249" xr:uid="{00000000-0005-0000-0000-0000FA000000}"/>
    <cellStyle name="Separador de milhares 2" xfId="250" xr:uid="{00000000-0005-0000-0000-0000FB000000}"/>
    <cellStyle name="Separador de milhares 2 2" xfId="251" xr:uid="{00000000-0005-0000-0000-0000FC000000}"/>
    <cellStyle name="Separador de milhares 2 3" xfId="252" xr:uid="{00000000-0005-0000-0000-0000FD000000}"/>
    <cellStyle name="Separador de milhares 3" xfId="253" xr:uid="{00000000-0005-0000-0000-0000FE000000}"/>
    <cellStyle name="Separador de milhares 3 2" xfId="254" xr:uid="{00000000-0005-0000-0000-0000FF000000}"/>
    <cellStyle name="Separador de milhares 3 3 2 2" xfId="255" xr:uid="{00000000-0005-0000-0000-000000010000}"/>
    <cellStyle name="Separador de milhares 4" xfId="256" xr:uid="{00000000-0005-0000-0000-000001010000}"/>
    <cellStyle name="Separador de milhares 4 2" xfId="257" xr:uid="{00000000-0005-0000-0000-000002010000}"/>
    <cellStyle name="Separador de milhares 4 3" xfId="258" xr:uid="{00000000-0005-0000-0000-000003010000}"/>
    <cellStyle name="Separador de milhares 5" xfId="259" xr:uid="{00000000-0005-0000-0000-000004010000}"/>
    <cellStyle name="Separador de milhares 5 2" xfId="260" xr:uid="{00000000-0005-0000-0000-000005010000}"/>
    <cellStyle name="Separador de milhares 5 2 2" xfId="261" xr:uid="{00000000-0005-0000-0000-000006010000}"/>
    <cellStyle name="Separador de milhares 6" xfId="262" xr:uid="{00000000-0005-0000-0000-000007010000}"/>
    <cellStyle name="Separador de milhares 6 2" xfId="263" xr:uid="{00000000-0005-0000-0000-000008010000}"/>
    <cellStyle name="Separador de milhares 7" xfId="264" xr:uid="{00000000-0005-0000-0000-000009010000}"/>
    <cellStyle name="Separador de milhares 8" xfId="265" xr:uid="{00000000-0005-0000-0000-00000A010000}"/>
    <cellStyle name="Separador de milhares 9" xfId="266" xr:uid="{00000000-0005-0000-0000-00000B010000}"/>
    <cellStyle name="Separador de milhares 9 2" xfId="267" xr:uid="{00000000-0005-0000-0000-00000C010000}"/>
    <cellStyle name="Separador de milhares 9 3" xfId="268" xr:uid="{00000000-0005-0000-0000-00000D010000}"/>
    <cellStyle name="Separador de milhares 9 3 2" xfId="269" xr:uid="{00000000-0005-0000-0000-00000E010000}"/>
    <cellStyle name="Separador de milhares 9 3 3" xfId="270" xr:uid="{00000000-0005-0000-0000-00000F010000}"/>
    <cellStyle name="SGO" xfId="271" xr:uid="{00000000-0005-0000-0000-000010010000}"/>
    <cellStyle name="TableStyleLight1" xfId="272" xr:uid="{00000000-0005-0000-0000-000011010000}"/>
    <cellStyle name="Texto de Aviso 2" xfId="273" xr:uid="{00000000-0005-0000-0000-000012010000}"/>
    <cellStyle name="Texto Explicativo 2" xfId="274" xr:uid="{00000000-0005-0000-0000-000013010000}"/>
    <cellStyle name="Title" xfId="275" xr:uid="{00000000-0005-0000-0000-000014010000}"/>
    <cellStyle name="Título 1 2" xfId="276" xr:uid="{00000000-0005-0000-0000-000015010000}"/>
    <cellStyle name="Título 2 2" xfId="277" xr:uid="{00000000-0005-0000-0000-000016010000}"/>
    <cellStyle name="Título 3 2" xfId="278" xr:uid="{00000000-0005-0000-0000-000017010000}"/>
    <cellStyle name="Título 4 2" xfId="279" xr:uid="{00000000-0005-0000-0000-000018010000}"/>
    <cellStyle name="Título 5" xfId="280" xr:uid="{00000000-0005-0000-0000-000019010000}"/>
    <cellStyle name="Total 2" xfId="281" xr:uid="{00000000-0005-0000-0000-00001A010000}"/>
    <cellStyle name="Vírgula 2" xfId="282" xr:uid="{00000000-0005-0000-0000-00001B010000}"/>
    <cellStyle name="Vírgula 2 2" xfId="283" xr:uid="{00000000-0005-0000-0000-00001C010000}"/>
    <cellStyle name="Vírgula 2 3" xfId="284" xr:uid="{00000000-0005-0000-0000-00001D010000}"/>
    <cellStyle name="Vírgula 2 3 2" xfId="285" xr:uid="{00000000-0005-0000-0000-00001E010000}"/>
    <cellStyle name="Vírgula 3" xfId="286" xr:uid="{00000000-0005-0000-0000-00001F010000}"/>
    <cellStyle name="Vírgula 3 2" xfId="287" xr:uid="{00000000-0005-0000-0000-000020010000}"/>
    <cellStyle name="Vírgula 3 3" xfId="288" xr:uid="{00000000-0005-0000-0000-000021010000}"/>
    <cellStyle name="Vírgula 4" xfId="289" xr:uid="{00000000-0005-0000-0000-000022010000}"/>
    <cellStyle name="Vírgula 5" xfId="290" xr:uid="{00000000-0005-0000-0000-000023010000}"/>
    <cellStyle name="Vírgula 5 2" xfId="291" xr:uid="{00000000-0005-0000-0000-000024010000}"/>
    <cellStyle name="Vírgula 6" xfId="292" xr:uid="{00000000-0005-0000-0000-000025010000}"/>
    <cellStyle name="Vírgula 7" xfId="293" xr:uid="{00000000-0005-0000-0000-000026010000}"/>
    <cellStyle name="Vírgula 7 2" xfId="294" xr:uid="{00000000-0005-0000-0000-000027010000}"/>
    <cellStyle name="Vírgula 7 2 2" xfId="295" xr:uid="{00000000-0005-0000-0000-000028010000}"/>
    <cellStyle name="Vírgula 7 2 3" xfId="296" xr:uid="{00000000-0005-0000-0000-000029010000}"/>
    <cellStyle name="Vírgula 7 2 4" xfId="297" xr:uid="{00000000-0005-0000-0000-00002A010000}"/>
    <cellStyle name="Vírgula 7 3" xfId="298" xr:uid="{00000000-0005-0000-0000-00002B010000}"/>
    <cellStyle name="Vírgula 8" xfId="299" xr:uid="{00000000-0005-0000-0000-00002C010000}"/>
    <cellStyle name="Vírgula 9" xfId="300" xr:uid="{00000000-0005-0000-0000-00002D010000}"/>
    <cellStyle name="Warning Text" xfId="301" xr:uid="{00000000-0005-0000-0000-00002E010000}"/>
  </cellStyles>
  <dxfs count="267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152400</xdr:rowOff>
    </xdr:from>
    <xdr:to>
      <xdr:col>0</xdr:col>
      <xdr:colOff>1029975</xdr:colOff>
      <xdr:row>4</xdr:row>
      <xdr:rowOff>140494</xdr:rowOff>
    </xdr:to>
    <xdr:pic>
      <xdr:nvPicPr>
        <xdr:cNvPr id="4" name="Picture 765" descr="Resultado de imagem para CEFET MG">
          <a:extLst>
            <a:ext uri="{FF2B5EF4-FFF2-40B4-BE49-F238E27FC236}">
              <a16:creationId xmlns:a16="http://schemas.microsoft.com/office/drawing/2014/main" id="{B91531B7-3934-4860-8B2F-22BC38815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52400"/>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1090614</xdr:colOff>
      <xdr:row>1</xdr:row>
      <xdr:rowOff>78582</xdr:rowOff>
    </xdr:from>
    <xdr:to>
      <xdr:col>0</xdr:col>
      <xdr:colOff>2690814</xdr:colOff>
      <xdr:row>4</xdr:row>
      <xdr:rowOff>52387</xdr:rowOff>
    </xdr:to>
    <xdr:pic>
      <xdr:nvPicPr>
        <xdr:cNvPr id="6" name="Imagem 3">
          <a:extLst>
            <a:ext uri="{FF2B5EF4-FFF2-40B4-BE49-F238E27FC236}">
              <a16:creationId xmlns:a16="http://schemas.microsoft.com/office/drawing/2014/main" id="{4B206880-9F77-448A-B5B2-340867D120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4" y="240507"/>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1</xdr:col>
      <xdr:colOff>668025</xdr:colOff>
      <xdr:row>5</xdr:row>
      <xdr:rowOff>7144</xdr:rowOff>
    </xdr:to>
    <xdr:pic>
      <xdr:nvPicPr>
        <xdr:cNvPr id="4" name="Picture 765" descr="Resultado de imagem para CEFET MG">
          <a:extLst>
            <a:ext uri="{FF2B5EF4-FFF2-40B4-BE49-F238E27FC236}">
              <a16:creationId xmlns:a16="http://schemas.microsoft.com/office/drawing/2014/main" id="{2032538C-9580-4E5F-AB63-9880EB3468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728664</xdr:colOff>
      <xdr:row>1</xdr:row>
      <xdr:rowOff>116682</xdr:rowOff>
    </xdr:from>
    <xdr:to>
      <xdr:col>1</xdr:col>
      <xdr:colOff>2328864</xdr:colOff>
      <xdr:row>4</xdr:row>
      <xdr:rowOff>80962</xdr:rowOff>
    </xdr:to>
    <xdr:pic>
      <xdr:nvPicPr>
        <xdr:cNvPr id="5" name="Imagem 3">
          <a:extLst>
            <a:ext uri="{FF2B5EF4-FFF2-40B4-BE49-F238E27FC236}">
              <a16:creationId xmlns:a16="http://schemas.microsoft.com/office/drawing/2014/main" id="{1A985743-E77A-4CDF-8D15-F833107CAF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9664" y="278607"/>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71437</xdr:colOff>
      <xdr:row>1</xdr:row>
      <xdr:rowOff>15478</xdr:rowOff>
    </xdr:from>
    <xdr:to>
      <xdr:col>1</xdr:col>
      <xdr:colOff>15562</xdr:colOff>
      <xdr:row>4</xdr:row>
      <xdr:rowOff>155972</xdr:rowOff>
    </xdr:to>
    <xdr:pic>
      <xdr:nvPicPr>
        <xdr:cNvPr id="176149" name="Picture 765" descr="Resultado de imagem para CEFET MG">
          <a:extLst>
            <a:ext uri="{FF2B5EF4-FFF2-40B4-BE49-F238E27FC236}">
              <a16:creationId xmlns:a16="http://schemas.microsoft.com/office/drawing/2014/main" id="{46FEFC88-13EF-E806-419C-5D9FF61B2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182166"/>
          <a:ext cx="991875" cy="650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76201</xdr:colOff>
      <xdr:row>1</xdr:row>
      <xdr:rowOff>103585</xdr:rowOff>
    </xdr:from>
    <xdr:to>
      <xdr:col>2</xdr:col>
      <xdr:colOff>962026</xdr:colOff>
      <xdr:row>4</xdr:row>
      <xdr:rowOff>67865</xdr:rowOff>
    </xdr:to>
    <xdr:pic>
      <xdr:nvPicPr>
        <xdr:cNvPr id="176150" name="Imagem 3">
          <a:extLst>
            <a:ext uri="{FF2B5EF4-FFF2-40B4-BE49-F238E27FC236}">
              <a16:creationId xmlns:a16="http://schemas.microsoft.com/office/drawing/2014/main" id="{14662F04-9839-1400-5ED7-E4CAE14312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1" y="270273"/>
          <a:ext cx="1600200" cy="473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77916</xdr:colOff>
      <xdr:row>0</xdr:row>
      <xdr:rowOff>54429</xdr:rowOff>
    </xdr:from>
    <xdr:to>
      <xdr:col>1</xdr:col>
      <xdr:colOff>1646465</xdr:colOff>
      <xdr:row>8</xdr:row>
      <xdr:rowOff>81436</xdr:rowOff>
    </xdr:to>
    <xdr:pic>
      <xdr:nvPicPr>
        <xdr:cNvPr id="2" name="Picture 765" descr="Resultado de imagem para CEFET MG">
          <a:extLst>
            <a:ext uri="{FF2B5EF4-FFF2-40B4-BE49-F238E27FC236}">
              <a16:creationId xmlns:a16="http://schemas.microsoft.com/office/drawing/2014/main" id="{30A3ACBE-3AA9-4A5C-BC73-3A915D9940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16" y="54429"/>
          <a:ext cx="2085620" cy="134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2056172</xdr:colOff>
      <xdr:row>1</xdr:row>
      <xdr:rowOff>76406</xdr:rowOff>
    </xdr:from>
    <xdr:to>
      <xdr:col>2</xdr:col>
      <xdr:colOff>1365993</xdr:colOff>
      <xdr:row>7</xdr:row>
      <xdr:rowOff>59460</xdr:rowOff>
    </xdr:to>
    <xdr:pic>
      <xdr:nvPicPr>
        <xdr:cNvPr id="3" name="Imagem 3">
          <a:extLst>
            <a:ext uri="{FF2B5EF4-FFF2-40B4-BE49-F238E27FC236}">
              <a16:creationId xmlns:a16="http://schemas.microsoft.com/office/drawing/2014/main" id="{DF7F574F-4FC0-4DE8-A609-B0F434D1A4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3243" y="239692"/>
          <a:ext cx="3364750" cy="9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1</xdr:row>
      <xdr:rowOff>15478</xdr:rowOff>
    </xdr:from>
    <xdr:to>
      <xdr:col>1</xdr:col>
      <xdr:colOff>15562</xdr:colOff>
      <xdr:row>4</xdr:row>
      <xdr:rowOff>155972</xdr:rowOff>
    </xdr:to>
    <xdr:pic>
      <xdr:nvPicPr>
        <xdr:cNvPr id="2" name="Picture 765" descr="Resultado de imagem para CEFET MG">
          <a:extLst>
            <a:ext uri="{FF2B5EF4-FFF2-40B4-BE49-F238E27FC236}">
              <a16:creationId xmlns:a16="http://schemas.microsoft.com/office/drawing/2014/main" id="{8823A9D1-4464-4B9A-9369-DAB4A95FE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177403"/>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76201</xdr:colOff>
      <xdr:row>1</xdr:row>
      <xdr:rowOff>103585</xdr:rowOff>
    </xdr:from>
    <xdr:to>
      <xdr:col>2</xdr:col>
      <xdr:colOff>795338</xdr:colOff>
      <xdr:row>4</xdr:row>
      <xdr:rowOff>67865</xdr:rowOff>
    </xdr:to>
    <xdr:pic>
      <xdr:nvPicPr>
        <xdr:cNvPr id="3" name="Imagem 3">
          <a:extLst>
            <a:ext uri="{FF2B5EF4-FFF2-40B4-BE49-F238E27FC236}">
              <a16:creationId xmlns:a16="http://schemas.microsoft.com/office/drawing/2014/main" id="{7FA36074-1370-4834-BDC8-D6C0FDC40B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1" y="265510"/>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83342</xdr:colOff>
      <xdr:row>0</xdr:row>
      <xdr:rowOff>142873</xdr:rowOff>
    </xdr:from>
    <xdr:to>
      <xdr:col>1</xdr:col>
      <xdr:colOff>27467</xdr:colOff>
      <xdr:row>4</xdr:row>
      <xdr:rowOff>116679</xdr:rowOff>
    </xdr:to>
    <xdr:pic>
      <xdr:nvPicPr>
        <xdr:cNvPr id="2" name="Picture 765" descr="Resultado de imagem para CEFET MG">
          <a:extLst>
            <a:ext uri="{FF2B5EF4-FFF2-40B4-BE49-F238E27FC236}">
              <a16:creationId xmlns:a16="http://schemas.microsoft.com/office/drawing/2014/main" id="{A36988EC-7CD5-4D04-80EF-2A7415B2E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2" y="142873"/>
          <a:ext cx="991875" cy="640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88106</xdr:colOff>
      <xdr:row>1</xdr:row>
      <xdr:rowOff>64292</xdr:rowOff>
    </xdr:from>
    <xdr:to>
      <xdr:col>2</xdr:col>
      <xdr:colOff>842962</xdr:colOff>
      <xdr:row>4</xdr:row>
      <xdr:rowOff>28572</xdr:rowOff>
    </xdr:to>
    <xdr:pic>
      <xdr:nvPicPr>
        <xdr:cNvPr id="3" name="Imagem 3">
          <a:extLst>
            <a:ext uri="{FF2B5EF4-FFF2-40B4-BE49-F238E27FC236}">
              <a16:creationId xmlns:a16="http://schemas.microsoft.com/office/drawing/2014/main" id="{DD4D6697-7504-46A2-9E4A-ED2258085F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856" y="230980"/>
          <a:ext cx="1600200" cy="464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tabColor rgb="FF00B050"/>
  </sheetPr>
  <dimension ref="A1:E37"/>
  <sheetViews>
    <sheetView tabSelected="1" view="pageBreakPreview" zoomScaleNormal="100" zoomScaleSheetLayoutView="100" workbookViewId="0">
      <selection activeCell="A10" sqref="A10:C10"/>
    </sheetView>
  </sheetViews>
  <sheetFormatPr defaultRowHeight="12.75"/>
  <cols>
    <col min="1" max="1" width="40.7109375" style="2" customWidth="1"/>
    <col min="2" max="2" width="2.7109375" style="2" customWidth="1"/>
    <col min="3" max="3" width="43.5703125" customWidth="1"/>
    <col min="4" max="4" width="30.7109375" customWidth="1"/>
    <col min="5" max="5" width="20.7109375" customWidth="1"/>
  </cols>
  <sheetData>
    <row r="1" spans="1:5" ht="12.75" customHeight="1">
      <c r="A1" s="117"/>
      <c r="B1" s="108"/>
      <c r="C1" s="205" t="s">
        <v>575</v>
      </c>
      <c r="D1" s="206"/>
      <c r="E1" s="207"/>
    </row>
    <row r="2" spans="1:5" ht="12.75" customHeight="1">
      <c r="A2" s="118"/>
      <c r="B2" s="108"/>
      <c r="C2" s="208"/>
      <c r="D2" s="209"/>
      <c r="E2" s="210"/>
    </row>
    <row r="3" spans="1:5" ht="12.75" customHeight="1">
      <c r="A3" s="118"/>
      <c r="B3" s="108"/>
      <c r="C3" s="208"/>
      <c r="D3" s="209"/>
      <c r="E3" s="210"/>
    </row>
    <row r="4" spans="1:5" ht="12.75" customHeight="1" thickBot="1">
      <c r="A4" s="118"/>
      <c r="B4" s="108"/>
      <c r="C4" s="211"/>
      <c r="D4" s="212"/>
      <c r="E4" s="213"/>
    </row>
    <row r="5" spans="1:5" ht="12.75" customHeight="1">
      <c r="A5" s="118"/>
      <c r="B5" s="108"/>
      <c r="C5" s="214" t="s">
        <v>1374</v>
      </c>
      <c r="D5" s="215"/>
      <c r="E5" s="216"/>
    </row>
    <row r="6" spans="1:5" ht="12.75" customHeight="1" thickBot="1">
      <c r="A6" s="119"/>
      <c r="B6" s="108"/>
      <c r="C6" s="217"/>
      <c r="D6" s="218"/>
      <c r="E6" s="219"/>
    </row>
    <row r="7" spans="1:5" ht="12.75" customHeight="1" thickBot="1">
      <c r="A7" s="179"/>
      <c r="B7" s="132"/>
      <c r="C7" s="134"/>
      <c r="D7" s="133"/>
      <c r="E7" s="133"/>
    </row>
    <row r="8" spans="1:5" ht="27" thickBot="1">
      <c r="A8" s="220" t="s">
        <v>17</v>
      </c>
      <c r="B8" s="221"/>
      <c r="C8" s="221"/>
      <c r="D8" s="221"/>
      <c r="E8" s="222"/>
    </row>
    <row r="9" spans="1:5" ht="13.5" thickBot="1"/>
    <row r="10" spans="1:5" ht="21" thickBot="1">
      <c r="A10" s="226" t="s">
        <v>532</v>
      </c>
      <c r="B10" s="227"/>
      <c r="C10" s="228"/>
      <c r="D10" s="102" t="s">
        <v>21</v>
      </c>
      <c r="E10" s="25" t="s">
        <v>6</v>
      </c>
    </row>
    <row r="11" spans="1:5" ht="50.1" customHeight="1">
      <c r="A11" s="223" t="str">
        <f>PLAN.A!E8</f>
        <v>Planilha orçamentária A - Obra de construção do Restaurante Estudantil, urbanização do entorno e demais obras complementares</v>
      </c>
      <c r="B11" s="224"/>
      <c r="C11" s="225"/>
      <c r="D11" s="103">
        <f>PLAN.A!K430</f>
        <v>2494657.75</v>
      </c>
      <c r="E11" s="27">
        <f>D11/D$13</f>
        <v>1</v>
      </c>
    </row>
    <row r="12" spans="1:5" ht="13.5" thickBot="1"/>
    <row r="13" spans="1:5" ht="21" thickBot="1">
      <c r="A13" s="204" t="s">
        <v>7</v>
      </c>
      <c r="B13" s="204"/>
      <c r="C13" s="204"/>
      <c r="D13" s="104">
        <f>SUM(D11:D11)</f>
        <v>2494657.75</v>
      </c>
      <c r="E13" s="178"/>
    </row>
    <row r="15" spans="1:5">
      <c r="C15" t="s">
        <v>1336</v>
      </c>
    </row>
    <row r="16" spans="1:5">
      <c r="C16" s="1" t="s">
        <v>1354</v>
      </c>
    </row>
    <row r="19" spans="3:4">
      <c r="D19" s="198"/>
    </row>
    <row r="21" spans="3:4">
      <c r="C21" s="38"/>
      <c r="D21" s="198"/>
    </row>
    <row r="22" spans="3:4">
      <c r="C22" s="38"/>
      <c r="D22" s="198"/>
    </row>
    <row r="34" spans="4:4">
      <c r="D34" s="198"/>
    </row>
    <row r="37" spans="4:4">
      <c r="D37" s="198"/>
    </row>
  </sheetData>
  <sheetProtection selectLockedCells="1"/>
  <mergeCells count="6">
    <mergeCell ref="A13:C13"/>
    <mergeCell ref="C1:E4"/>
    <mergeCell ref="C5:E6"/>
    <mergeCell ref="A8:E8"/>
    <mergeCell ref="A11:C11"/>
    <mergeCell ref="A10:C10"/>
  </mergeCells>
  <printOptions horizontalCentered="1"/>
  <pageMargins left="0.78740157480314965" right="0.19685039370078741" top="0.39370078740157483" bottom="0.78740157480314965" header="0" footer="0.19685039370078741"/>
  <pageSetup paperSize="9" fitToWidth="0" fitToHeight="0" orientation="landscape" verticalDpi="72" r:id="rId1"/>
  <headerFooter alignWithMargins="0">
    <oddFooter>&amp;LPLANILHA RESUMO&amp;RPágina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tabColor rgb="FF00B050"/>
  </sheetPr>
  <dimension ref="A1:H61"/>
  <sheetViews>
    <sheetView view="pageBreakPreview" zoomScaleNormal="100" zoomScaleSheetLayoutView="100" workbookViewId="0">
      <selection activeCell="D5" sqref="D5:H6"/>
    </sheetView>
  </sheetViews>
  <sheetFormatPr defaultRowHeight="12.75"/>
  <cols>
    <col min="1" max="1" width="5.7109375" style="2" customWidth="1"/>
    <col min="2" max="2" width="35.7109375" style="2" customWidth="1"/>
    <col min="3" max="3" width="2.7109375" style="2" customWidth="1"/>
    <col min="4" max="4" width="40.7109375" customWidth="1"/>
    <col min="5" max="6" width="8.7109375" customWidth="1"/>
    <col min="7" max="7" width="25.7109375" customWidth="1"/>
    <col min="8" max="8" width="5.7109375" customWidth="1"/>
  </cols>
  <sheetData>
    <row r="1" spans="1:8">
      <c r="A1" s="232"/>
      <c r="B1" s="233"/>
      <c r="C1" s="120"/>
      <c r="D1" s="238" t="s">
        <v>575</v>
      </c>
      <c r="E1" s="239"/>
      <c r="F1" s="239"/>
      <c r="G1" s="239"/>
      <c r="H1" s="240"/>
    </row>
    <row r="2" spans="1:8">
      <c r="A2" s="234"/>
      <c r="B2" s="235"/>
      <c r="C2" s="108"/>
      <c r="D2" s="241"/>
      <c r="E2" s="242"/>
      <c r="F2" s="242"/>
      <c r="G2" s="242"/>
      <c r="H2" s="243"/>
    </row>
    <row r="3" spans="1:8">
      <c r="A3" s="234"/>
      <c r="B3" s="235"/>
      <c r="C3" s="108"/>
      <c r="D3" s="241"/>
      <c r="E3" s="242"/>
      <c r="F3" s="242"/>
      <c r="G3" s="242"/>
      <c r="H3" s="243"/>
    </row>
    <row r="4" spans="1:8" ht="13.5" thickBot="1">
      <c r="A4" s="234"/>
      <c r="B4" s="235"/>
      <c r="C4" s="108"/>
      <c r="D4" s="244"/>
      <c r="E4" s="245"/>
      <c r="F4" s="245"/>
      <c r="G4" s="245"/>
      <c r="H4" s="246"/>
    </row>
    <row r="5" spans="1:8">
      <c r="A5" s="234"/>
      <c r="B5" s="235"/>
      <c r="C5" s="108"/>
      <c r="D5" s="214" t="s">
        <v>1374</v>
      </c>
      <c r="E5" s="215"/>
      <c r="F5" s="215"/>
      <c r="G5" s="215"/>
      <c r="H5" s="216"/>
    </row>
    <row r="6" spans="1:8" ht="13.5" thickBot="1">
      <c r="A6" s="236"/>
      <c r="B6" s="237"/>
      <c r="C6" s="108"/>
      <c r="D6" s="217"/>
      <c r="E6" s="218"/>
      <c r="F6" s="218"/>
      <c r="G6" s="218"/>
      <c r="H6" s="219"/>
    </row>
    <row r="7" spans="1:8">
      <c r="A7" s="132"/>
      <c r="B7" s="132"/>
      <c r="C7" s="132"/>
      <c r="D7" s="134"/>
      <c r="E7" s="133"/>
      <c r="F7" s="133"/>
      <c r="G7" s="133"/>
      <c r="H7" s="133"/>
    </row>
    <row r="8" spans="1:8" ht="18">
      <c r="A8" s="259" t="s">
        <v>281</v>
      </c>
      <c r="B8" s="260"/>
      <c r="C8" s="260"/>
      <c r="D8" s="260"/>
      <c r="E8" s="260"/>
      <c r="F8" s="260"/>
      <c r="G8" s="260"/>
      <c r="H8" s="261"/>
    </row>
    <row r="9" spans="1:8" ht="13.5" thickBot="1">
      <c r="A9" s="9"/>
      <c r="H9" s="10"/>
    </row>
    <row r="10" spans="1:8" ht="18.75" thickBot="1">
      <c r="A10" s="9"/>
      <c r="B10" s="252" t="s">
        <v>273</v>
      </c>
      <c r="C10" s="253"/>
      <c r="D10" s="254"/>
      <c r="E10" s="262" t="s">
        <v>18</v>
      </c>
      <c r="F10" s="262"/>
      <c r="H10" s="10"/>
    </row>
    <row r="11" spans="1:8" ht="15.75">
      <c r="A11" s="9"/>
      <c r="B11" s="125"/>
      <c r="D11" s="123"/>
      <c r="E11" s="123"/>
      <c r="F11" s="7"/>
      <c r="H11" s="10"/>
    </row>
    <row r="12" spans="1:8" ht="15.75">
      <c r="A12" s="9"/>
      <c r="B12" s="257" t="s">
        <v>274</v>
      </c>
      <c r="C12" s="258"/>
      <c r="D12" s="258"/>
      <c r="E12" s="263">
        <v>0.03</v>
      </c>
      <c r="F12" s="264"/>
      <c r="H12" s="10"/>
    </row>
    <row r="13" spans="1:8" ht="15">
      <c r="A13" s="9"/>
      <c r="B13" s="125"/>
      <c r="D13" s="124"/>
      <c r="E13" s="17"/>
      <c r="F13" s="18"/>
      <c r="H13" s="10"/>
    </row>
    <row r="14" spans="1:8" ht="15.75">
      <c r="A14" s="9"/>
      <c r="B14" s="257" t="s">
        <v>275</v>
      </c>
      <c r="C14" s="258"/>
      <c r="D14" s="258"/>
      <c r="E14" s="263">
        <v>8.0000000000000002E-3</v>
      </c>
      <c r="F14" s="264"/>
      <c r="H14" s="10"/>
    </row>
    <row r="15" spans="1:8" ht="15">
      <c r="A15" s="9"/>
      <c r="B15" s="125"/>
      <c r="D15" s="124"/>
      <c r="E15" s="17"/>
      <c r="F15" s="20"/>
      <c r="H15" s="10"/>
    </row>
    <row r="16" spans="1:8" ht="15.75">
      <c r="A16" s="9"/>
      <c r="B16" s="257" t="s">
        <v>276</v>
      </c>
      <c r="C16" s="258"/>
      <c r="D16" s="258"/>
      <c r="E16" s="263">
        <v>9.7000000000000003E-3</v>
      </c>
      <c r="F16" s="264"/>
      <c r="H16" s="10"/>
    </row>
    <row r="17" spans="1:8" ht="15.75" thickBot="1">
      <c r="A17" s="9"/>
      <c r="B17" s="125"/>
      <c r="D17" s="124"/>
      <c r="E17" s="16"/>
      <c r="F17" s="19"/>
      <c r="H17" s="10"/>
    </row>
    <row r="18" spans="1:8" ht="15.75" customHeight="1" thickBot="1">
      <c r="A18" s="9"/>
      <c r="B18" s="249" t="s">
        <v>277</v>
      </c>
      <c r="C18" s="250"/>
      <c r="D18" s="251"/>
      <c r="E18" s="265">
        <f>E12+E14+E16</f>
        <v>4.7699999999999999E-2</v>
      </c>
      <c r="F18" s="265"/>
      <c r="H18" s="10"/>
    </row>
    <row r="19" spans="1:8" ht="5.0999999999999996" customHeight="1" thickBot="1">
      <c r="A19" s="9"/>
      <c r="H19" s="10"/>
    </row>
    <row r="20" spans="1:8" ht="18.75" thickBot="1">
      <c r="A20" s="9"/>
      <c r="B20" s="252" t="s">
        <v>278</v>
      </c>
      <c r="C20" s="253"/>
      <c r="D20" s="254"/>
      <c r="E20" s="262" t="s">
        <v>18</v>
      </c>
      <c r="F20" s="262"/>
      <c r="H20" s="10"/>
    </row>
    <row r="21" spans="1:8" ht="15.75">
      <c r="A21" s="9"/>
      <c r="B21" s="125"/>
      <c r="D21" s="123"/>
      <c r="E21" s="123"/>
      <c r="F21" s="7"/>
      <c r="H21" s="10"/>
    </row>
    <row r="22" spans="1:8" ht="15" customHeight="1">
      <c r="A22" s="9"/>
      <c r="B22" s="247" t="s">
        <v>279</v>
      </c>
      <c r="C22" s="248"/>
      <c r="D22" s="248"/>
      <c r="E22" s="268">
        <v>6.1600000000000002E-2</v>
      </c>
      <c r="F22" s="266"/>
      <c r="H22" s="10"/>
    </row>
    <row r="23" spans="1:8" ht="15.75" thickBot="1">
      <c r="A23" s="9"/>
      <c r="B23" s="125"/>
      <c r="D23" s="124"/>
      <c r="E23" s="34"/>
      <c r="F23" s="35"/>
      <c r="H23" s="10"/>
    </row>
    <row r="24" spans="1:8" ht="15.75" customHeight="1" thickBot="1">
      <c r="A24" s="9"/>
      <c r="B24" s="249" t="s">
        <v>280</v>
      </c>
      <c r="C24" s="250"/>
      <c r="D24" s="251"/>
      <c r="E24" s="265">
        <f>E22</f>
        <v>6.1600000000000002E-2</v>
      </c>
      <c r="F24" s="265"/>
      <c r="H24" s="10"/>
    </row>
    <row r="25" spans="1:8" ht="5.0999999999999996" customHeight="1" thickBot="1">
      <c r="A25" s="9"/>
      <c r="H25" s="10"/>
    </row>
    <row r="26" spans="1:8" ht="18.75" thickBot="1">
      <c r="A26" s="9"/>
      <c r="B26" s="252" t="s">
        <v>282</v>
      </c>
      <c r="C26" s="253"/>
      <c r="D26" s="254"/>
      <c r="E26" s="262" t="s">
        <v>18</v>
      </c>
      <c r="F26" s="262"/>
      <c r="H26" s="10"/>
    </row>
    <row r="27" spans="1:8" ht="15.75">
      <c r="A27" s="9"/>
      <c r="B27" s="125"/>
      <c r="D27" s="123"/>
      <c r="E27" s="21"/>
      <c r="F27" s="22"/>
      <c r="H27" s="10"/>
    </row>
    <row r="28" spans="1:8" ht="15.75">
      <c r="A28" s="9"/>
      <c r="B28" s="257" t="s">
        <v>283</v>
      </c>
      <c r="C28" s="258"/>
      <c r="D28" s="258"/>
      <c r="E28" s="263">
        <v>6.4999999999999997E-3</v>
      </c>
      <c r="F28" s="264"/>
      <c r="H28" s="10"/>
    </row>
    <row r="29" spans="1:8" ht="15">
      <c r="A29" s="9"/>
      <c r="B29" s="125"/>
      <c r="D29" s="126"/>
      <c r="E29" s="32"/>
      <c r="F29" s="33"/>
      <c r="H29" s="10"/>
    </row>
    <row r="30" spans="1:8" ht="15.75">
      <c r="A30" s="9"/>
      <c r="B30" s="257" t="s">
        <v>284</v>
      </c>
      <c r="C30" s="258"/>
      <c r="D30" s="258"/>
      <c r="E30" s="263">
        <v>0.03</v>
      </c>
      <c r="F30" s="264"/>
      <c r="H30" s="10"/>
    </row>
    <row r="31" spans="1:8" ht="15">
      <c r="A31" s="9"/>
      <c r="B31" s="125"/>
      <c r="D31" s="126"/>
      <c r="E31" s="32"/>
      <c r="F31" s="33"/>
      <c r="H31" s="10"/>
    </row>
    <row r="32" spans="1:8" ht="15.75">
      <c r="A32" s="9"/>
      <c r="B32" s="257" t="s">
        <v>285</v>
      </c>
      <c r="C32" s="258"/>
      <c r="D32" s="258"/>
      <c r="E32" s="263">
        <v>0.02</v>
      </c>
      <c r="F32" s="264"/>
      <c r="H32" s="10"/>
    </row>
    <row r="33" spans="1:8" ht="15">
      <c r="A33" s="9"/>
      <c r="B33" s="125"/>
      <c r="D33" s="124"/>
      <c r="E33" s="17"/>
      <c r="F33" s="20"/>
      <c r="H33" s="10"/>
    </row>
    <row r="34" spans="1:8" ht="15.75">
      <c r="A34" s="9"/>
      <c r="B34" s="257" t="s">
        <v>286</v>
      </c>
      <c r="C34" s="258"/>
      <c r="D34" s="258"/>
      <c r="E34" s="266">
        <v>4.4999999999999998E-2</v>
      </c>
      <c r="F34" s="267"/>
      <c r="H34" s="10"/>
    </row>
    <row r="35" spans="1:8" ht="15.75" thickBot="1">
      <c r="A35" s="9"/>
      <c r="B35" s="125"/>
      <c r="D35" s="124"/>
      <c r="E35" s="34"/>
      <c r="F35" s="35"/>
      <c r="H35" s="10"/>
    </row>
    <row r="36" spans="1:8" ht="15.75" customHeight="1" thickBot="1">
      <c r="A36" s="9"/>
      <c r="B36" s="249" t="s">
        <v>287</v>
      </c>
      <c r="C36" s="250"/>
      <c r="D36" s="251"/>
      <c r="E36" s="265">
        <f>E28+E30+E32+E34</f>
        <v>0.10149999999999999</v>
      </c>
      <c r="F36" s="265"/>
      <c r="H36" s="10"/>
    </row>
    <row r="37" spans="1:8" ht="5.0999999999999996" customHeight="1" thickBot="1">
      <c r="A37" s="9"/>
      <c r="H37" s="10"/>
    </row>
    <row r="38" spans="1:8" ht="18.75" thickBot="1">
      <c r="A38" s="9"/>
      <c r="B38" s="252" t="s">
        <v>288</v>
      </c>
      <c r="C38" s="253"/>
      <c r="D38" s="254"/>
      <c r="E38" s="262" t="s">
        <v>18</v>
      </c>
      <c r="F38" s="262"/>
      <c r="H38" s="10"/>
    </row>
    <row r="39" spans="1:8" ht="15.75">
      <c r="A39" s="9"/>
      <c r="B39" s="125"/>
      <c r="D39" s="123"/>
      <c r="E39" s="123"/>
      <c r="F39" s="7"/>
      <c r="H39" s="10"/>
    </row>
    <row r="40" spans="1:8" ht="15" customHeight="1">
      <c r="A40" s="9"/>
      <c r="B40" s="247" t="s">
        <v>289</v>
      </c>
      <c r="C40" s="248"/>
      <c r="D40" s="248"/>
      <c r="E40" s="266">
        <v>5.8999999999999999E-3</v>
      </c>
      <c r="F40" s="267"/>
      <c r="H40" s="10"/>
    </row>
    <row r="41" spans="1:8" ht="15.75" thickBot="1">
      <c r="A41" s="9"/>
      <c r="B41" s="125"/>
      <c r="D41" s="124"/>
      <c r="E41" s="124"/>
      <c r="F41" s="8"/>
      <c r="H41" s="10"/>
    </row>
    <row r="42" spans="1:8" ht="15.75" customHeight="1" thickBot="1">
      <c r="A42" s="9"/>
      <c r="B42" s="249" t="s">
        <v>290</v>
      </c>
      <c r="C42" s="250"/>
      <c r="D42" s="251"/>
      <c r="E42" s="265">
        <f>E40</f>
        <v>5.8999999999999999E-3</v>
      </c>
      <c r="F42" s="265"/>
      <c r="H42" s="10"/>
    </row>
    <row r="43" spans="1:8" ht="5.0999999999999996" customHeight="1" thickBot="1">
      <c r="A43" s="9"/>
      <c r="H43" s="10"/>
    </row>
    <row r="44" spans="1:8" ht="16.5" thickBot="1">
      <c r="A44" s="9"/>
      <c r="E44" s="262" t="s">
        <v>18</v>
      </c>
      <c r="F44" s="262"/>
      <c r="G44" s="24" t="s">
        <v>21</v>
      </c>
      <c r="H44" s="11"/>
    </row>
    <row r="45" spans="1:8" ht="18.75" thickBot="1">
      <c r="A45" s="9"/>
      <c r="B45" s="229" t="s">
        <v>20</v>
      </c>
      <c r="C45" s="230"/>
      <c r="D45" s="231"/>
      <c r="E45" s="265">
        <f>E59</f>
        <v>0.2452</v>
      </c>
      <c r="F45" s="265"/>
      <c r="G45" s="127">
        <f>ROUND(G52*E45,2)</f>
        <v>611690.07999999996</v>
      </c>
      <c r="H45" s="12"/>
    </row>
    <row r="46" spans="1:8">
      <c r="A46" s="9"/>
      <c r="H46" s="10"/>
    </row>
    <row r="47" spans="1:8" ht="13.5" thickBot="1">
      <c r="A47" s="9"/>
      <c r="H47" s="10"/>
    </row>
    <row r="48" spans="1:8" ht="18.75" thickBot="1">
      <c r="A48" s="9"/>
      <c r="B48" s="252" t="s">
        <v>22</v>
      </c>
      <c r="C48" s="253"/>
      <c r="D48" s="253"/>
      <c r="E48" s="253"/>
      <c r="F48" s="254"/>
      <c r="G48" s="23" t="s">
        <v>21</v>
      </c>
      <c r="H48" s="129"/>
    </row>
    <row r="49" spans="1:8" ht="15.75">
      <c r="A49" s="9"/>
      <c r="B49" s="255" t="s">
        <v>23</v>
      </c>
      <c r="C49" s="256"/>
      <c r="D49" s="256"/>
      <c r="E49" s="256"/>
      <c r="F49" s="256"/>
      <c r="G49" s="130">
        <f>G52-G50</f>
        <v>1882967.67</v>
      </c>
      <c r="H49" s="10"/>
    </row>
    <row r="50" spans="1:8" ht="15.75">
      <c r="A50" s="9"/>
      <c r="B50" s="257" t="s">
        <v>19</v>
      </c>
      <c r="C50" s="258"/>
      <c r="D50" s="258"/>
      <c r="E50" s="258"/>
      <c r="F50" s="258"/>
      <c r="G50" s="131">
        <f>G45</f>
        <v>611690.07999999996</v>
      </c>
      <c r="H50" s="10"/>
    </row>
    <row r="51" spans="1:8" ht="13.5" thickBot="1">
      <c r="A51" s="9"/>
      <c r="B51" s="125"/>
      <c r="G51" s="113"/>
      <c r="H51" s="10"/>
    </row>
    <row r="52" spans="1:8" ht="18.75" thickBot="1">
      <c r="A52" s="9"/>
      <c r="B52" s="229" t="s">
        <v>24</v>
      </c>
      <c r="C52" s="230"/>
      <c r="D52" s="230"/>
      <c r="E52" s="230"/>
      <c r="F52" s="231"/>
      <c r="G52" s="128">
        <f>RESUMO!D13</f>
        <v>2494657.75</v>
      </c>
      <c r="H52" s="10"/>
    </row>
    <row r="53" spans="1:8">
      <c r="A53" s="9"/>
      <c r="H53" s="10"/>
    </row>
    <row r="54" spans="1:8" ht="18">
      <c r="A54" s="281" t="s">
        <v>25</v>
      </c>
      <c r="B54" s="282"/>
      <c r="C54" s="282"/>
      <c r="D54" s="282"/>
      <c r="E54" s="282"/>
      <c r="F54" s="282"/>
      <c r="G54" s="282"/>
      <c r="H54" s="283"/>
    </row>
    <row r="55" spans="1:8" ht="30" customHeight="1">
      <c r="A55" s="269" t="s">
        <v>533</v>
      </c>
      <c r="B55" s="270"/>
      <c r="C55" s="270"/>
      <c r="D55" s="270"/>
      <c r="E55" s="270"/>
      <c r="F55" s="270"/>
      <c r="G55" s="270"/>
      <c r="H55" s="273"/>
    </row>
    <row r="56" spans="1:8" ht="30" customHeight="1">
      <c r="A56" s="278" t="s">
        <v>534</v>
      </c>
      <c r="B56" s="279"/>
      <c r="C56" s="279"/>
      <c r="D56" s="279"/>
      <c r="E56" s="279"/>
      <c r="F56" s="279"/>
      <c r="G56" s="279"/>
      <c r="H56" s="280"/>
    </row>
    <row r="57" spans="1:8">
      <c r="A57" s="269" t="s">
        <v>294</v>
      </c>
      <c r="B57" s="270"/>
      <c r="C57" s="270"/>
      <c r="D57" s="270"/>
      <c r="E57" s="270"/>
      <c r="F57" s="270"/>
      <c r="G57" s="270"/>
      <c r="H57" s="273"/>
    </row>
    <row r="58" spans="1:8" ht="15" customHeight="1">
      <c r="A58" s="274" t="s">
        <v>291</v>
      </c>
      <c r="B58" s="275"/>
      <c r="C58" s="275"/>
      <c r="D58" s="275"/>
      <c r="E58" s="275"/>
      <c r="F58" s="275"/>
      <c r="G58" s="275"/>
      <c r="H58" s="276"/>
    </row>
    <row r="59" spans="1:8" ht="15" customHeight="1">
      <c r="A59" s="36" t="s">
        <v>292</v>
      </c>
      <c r="B59" s="121"/>
      <c r="C59" s="121"/>
      <c r="D59" s="121"/>
      <c r="E59" s="277">
        <f>ROUND(((1+E18)*(1+E42)*(1+E24)/(1-E36))-1,4)</f>
        <v>0.2452</v>
      </c>
      <c r="F59" s="277"/>
      <c r="G59" s="277"/>
      <c r="H59" s="37"/>
    </row>
    <row r="60" spans="1:8" ht="113.25" customHeight="1">
      <c r="A60" s="269" t="s">
        <v>293</v>
      </c>
      <c r="B60" s="270"/>
      <c r="C60" s="270"/>
      <c r="D60" s="271"/>
      <c r="E60" s="271"/>
      <c r="F60" s="271"/>
      <c r="G60" s="271"/>
      <c r="H60" s="272"/>
    </row>
    <row r="61" spans="1:8">
      <c r="A61" s="13"/>
      <c r="B61" s="122"/>
      <c r="C61" s="122"/>
      <c r="D61" s="14"/>
      <c r="E61" s="14"/>
      <c r="F61" s="14"/>
      <c r="G61" s="14"/>
      <c r="H61" s="15"/>
    </row>
  </sheetData>
  <sheetProtection selectLockedCells="1"/>
  <mergeCells count="52">
    <mergeCell ref="E45:F45"/>
    <mergeCell ref="B24:D24"/>
    <mergeCell ref="B26:D26"/>
    <mergeCell ref="B28:D28"/>
    <mergeCell ref="A60:H60"/>
    <mergeCell ref="A57:H57"/>
    <mergeCell ref="A58:H58"/>
    <mergeCell ref="E59:G59"/>
    <mergeCell ref="A55:H55"/>
    <mergeCell ref="A56:H56"/>
    <mergeCell ref="A54:H54"/>
    <mergeCell ref="E44:F44"/>
    <mergeCell ref="E42:F42"/>
    <mergeCell ref="E40:F40"/>
    <mergeCell ref="E38:F38"/>
    <mergeCell ref="B50:F50"/>
    <mergeCell ref="E28:F28"/>
    <mergeCell ref="E20:F20"/>
    <mergeCell ref="E36:F36"/>
    <mergeCell ref="E34:F34"/>
    <mergeCell ref="E22:F22"/>
    <mergeCell ref="E30:F30"/>
    <mergeCell ref="E32:F32"/>
    <mergeCell ref="E14:F14"/>
    <mergeCell ref="E26:F26"/>
    <mergeCell ref="B10:D10"/>
    <mergeCell ref="B12:D12"/>
    <mergeCell ref="B14:D14"/>
    <mergeCell ref="B16:D16"/>
    <mergeCell ref="B18:D18"/>
    <mergeCell ref="B20:D20"/>
    <mergeCell ref="B22:D22"/>
    <mergeCell ref="E18:F18"/>
    <mergeCell ref="E16:F16"/>
    <mergeCell ref="E12:F12"/>
    <mergeCell ref="E24:F24"/>
    <mergeCell ref="B52:F52"/>
    <mergeCell ref="A1:B6"/>
    <mergeCell ref="D5:H6"/>
    <mergeCell ref="D1:H4"/>
    <mergeCell ref="B40:D40"/>
    <mergeCell ref="B42:D42"/>
    <mergeCell ref="B45:D45"/>
    <mergeCell ref="B48:F48"/>
    <mergeCell ref="B49:F49"/>
    <mergeCell ref="B30:D30"/>
    <mergeCell ref="B32:D32"/>
    <mergeCell ref="B34:D34"/>
    <mergeCell ref="B36:D36"/>
    <mergeCell ref="B38:D38"/>
    <mergeCell ref="A8:H8"/>
    <mergeCell ref="E10:F10"/>
  </mergeCells>
  <conditionalFormatting sqref="E12:F12 E14:F14 E16:F16 E22:F22 E28:F28 E40:F40">
    <cfRule type="containsBlanks" dxfId="2678" priority="4" stopIfTrue="1">
      <formula>LEN(TRIM(E12))=0</formula>
    </cfRule>
  </conditionalFormatting>
  <conditionalFormatting sqref="E30:F30">
    <cfRule type="containsBlanks" dxfId="2677" priority="3" stopIfTrue="1">
      <formula>LEN(TRIM(E30))=0</formula>
    </cfRule>
  </conditionalFormatting>
  <conditionalFormatting sqref="E32:F32">
    <cfRule type="containsBlanks" dxfId="2676" priority="2" stopIfTrue="1">
      <formula>LEN(TRIM(E32))=0</formula>
    </cfRule>
  </conditionalFormatting>
  <conditionalFormatting sqref="E34:F34">
    <cfRule type="containsBlanks" dxfId="2675" priority="1" stopIfTrue="1">
      <formula>LEN(TRIM(E34))=0</formula>
    </cfRule>
  </conditionalFormatting>
  <printOptions horizontalCentered="1"/>
  <pageMargins left="0.78740157480314965" right="0.19685039370078741" top="0.39370078740157483" bottom="0.78740157480314965" header="0" footer="0.19685039370078741"/>
  <pageSetup paperSize="9" scale="67" fitToWidth="0" fitToHeight="0" orientation="portrait" verticalDpi="72" r:id="rId1"/>
  <headerFooter alignWithMargins="0">
    <oddFooter>&amp;L&amp;12Planilha LDI&amp;RPágina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
    <tabColor rgb="FF00B050"/>
  </sheetPr>
  <dimension ref="A1:M432"/>
  <sheetViews>
    <sheetView view="pageBreakPreview" zoomScale="80" zoomScaleNormal="80" zoomScaleSheetLayoutView="80" workbookViewId="0">
      <selection activeCell="K12" sqref="K12"/>
    </sheetView>
  </sheetViews>
  <sheetFormatPr defaultRowHeight="12.75" outlineLevelRow="1"/>
  <cols>
    <col min="1" max="1" width="15.7109375" customWidth="1"/>
    <col min="2" max="2" width="10.7109375" customWidth="1"/>
    <col min="3" max="3" width="15.7109375" customWidth="1"/>
    <col min="4" max="4" width="2.7109375" customWidth="1"/>
    <col min="5" max="5" width="11.7109375" style="2" customWidth="1"/>
    <col min="6" max="6" width="70.7109375" customWidth="1"/>
    <col min="7" max="7" width="8.5703125" bestFit="1" customWidth="1"/>
    <col min="8" max="8" width="10.28515625" bestFit="1" customWidth="1"/>
    <col min="9" max="10" width="16.42578125" bestFit="1" customWidth="1"/>
    <col min="11" max="11" width="37.140625" customWidth="1"/>
  </cols>
  <sheetData>
    <row r="1" spans="1:11">
      <c r="A1" s="109"/>
      <c r="B1" s="110"/>
      <c r="C1" s="111"/>
      <c r="E1" s="285" t="s">
        <v>575</v>
      </c>
      <c r="F1" s="286"/>
      <c r="G1" s="286"/>
      <c r="H1" s="286"/>
      <c r="I1" s="286"/>
      <c r="J1" s="286"/>
      <c r="K1" s="287"/>
    </row>
    <row r="2" spans="1:11">
      <c r="A2" s="112"/>
      <c r="C2" s="113"/>
      <c r="E2" s="288"/>
      <c r="F2" s="289"/>
      <c r="G2" s="289"/>
      <c r="H2" s="289"/>
      <c r="I2" s="289"/>
      <c r="J2" s="289"/>
      <c r="K2" s="290"/>
    </row>
    <row r="3" spans="1:11">
      <c r="A3" s="112"/>
      <c r="C3" s="113"/>
      <c r="E3" s="288"/>
      <c r="F3" s="289"/>
      <c r="G3" s="289"/>
      <c r="H3" s="289"/>
      <c r="I3" s="289"/>
      <c r="J3" s="289"/>
      <c r="K3" s="290"/>
    </row>
    <row r="4" spans="1:11" ht="13.5" thickBot="1">
      <c r="A4" s="112"/>
      <c r="C4" s="113"/>
      <c r="E4" s="291"/>
      <c r="F4" s="292"/>
      <c r="G4" s="292"/>
      <c r="H4" s="292"/>
      <c r="I4" s="292"/>
      <c r="J4" s="292"/>
      <c r="K4" s="293"/>
    </row>
    <row r="5" spans="1:11">
      <c r="A5" s="112"/>
      <c r="C5" s="113"/>
      <c r="E5" s="294" t="s">
        <v>1374</v>
      </c>
      <c r="F5" s="295"/>
      <c r="G5" s="295"/>
      <c r="H5" s="295"/>
      <c r="I5" s="295"/>
      <c r="J5" s="295"/>
      <c r="K5" s="296"/>
    </row>
    <row r="6" spans="1:11" ht="13.5" thickBot="1">
      <c r="A6" s="114"/>
      <c r="B6" s="115"/>
      <c r="C6" s="116"/>
      <c r="E6" s="297"/>
      <c r="F6" s="298"/>
      <c r="G6" s="298"/>
      <c r="H6" s="298"/>
      <c r="I6" s="298"/>
      <c r="J6" s="298"/>
      <c r="K6" s="299"/>
    </row>
    <row r="7" spans="1:11">
      <c r="F7" s="101"/>
      <c r="G7" s="101"/>
      <c r="H7" s="101"/>
      <c r="I7" s="101"/>
      <c r="J7" s="101"/>
      <c r="K7" s="101"/>
    </row>
    <row r="8" spans="1:11" ht="39.950000000000003" customHeight="1">
      <c r="A8" s="181"/>
      <c r="B8" s="182"/>
      <c r="C8" s="181"/>
      <c r="E8" s="284" t="s">
        <v>585</v>
      </c>
      <c r="F8" s="284"/>
      <c r="G8" s="284"/>
      <c r="H8" s="284"/>
      <c r="I8" s="284"/>
      <c r="J8" s="176" t="s">
        <v>9</v>
      </c>
      <c r="K8" s="177">
        <f>LDI!E45</f>
        <v>0.2452</v>
      </c>
    </row>
    <row r="9" spans="1:11" ht="36">
      <c r="A9" s="70" t="s">
        <v>406</v>
      </c>
      <c r="B9" s="100" t="s">
        <v>410</v>
      </c>
      <c r="C9" s="70" t="s">
        <v>58</v>
      </c>
      <c r="E9" s="161" t="s">
        <v>0</v>
      </c>
      <c r="F9" s="70" t="s">
        <v>1</v>
      </c>
      <c r="G9" s="70" t="s">
        <v>2</v>
      </c>
      <c r="H9" s="70" t="s">
        <v>3</v>
      </c>
      <c r="I9" s="100" t="s">
        <v>408</v>
      </c>
      <c r="J9" s="100" t="s">
        <v>4</v>
      </c>
      <c r="K9" s="70" t="s">
        <v>5</v>
      </c>
    </row>
    <row r="10" spans="1:11" s="1" customFormat="1" ht="15.75">
      <c r="E10" s="72">
        <v>1</v>
      </c>
      <c r="F10" s="72" t="s">
        <v>576</v>
      </c>
      <c r="G10" s="73"/>
      <c r="H10" s="74"/>
      <c r="I10" s="170"/>
      <c r="J10" s="170"/>
      <c r="K10" s="170">
        <f>K11+K19+K27</f>
        <v>196817.53</v>
      </c>
    </row>
    <row r="11" spans="1:11" s="1" customFormat="1" ht="30">
      <c r="E11" s="164" t="s">
        <v>104</v>
      </c>
      <c r="F11" s="165" t="s">
        <v>909</v>
      </c>
      <c r="G11" s="166"/>
      <c r="H11" s="167"/>
      <c r="I11" s="171"/>
      <c r="J11" s="171"/>
      <c r="K11" s="171">
        <f>SUM(K12:K18)</f>
        <v>105953.68000000001</v>
      </c>
    </row>
    <row r="12" spans="1:11" s="1" customFormat="1" ht="38.25" outlineLevel="1">
      <c r="A12" s="156" t="s">
        <v>1419</v>
      </c>
      <c r="B12" s="156" t="s">
        <v>560</v>
      </c>
      <c r="C12" s="157" t="s">
        <v>401</v>
      </c>
      <c r="E12" s="162" t="s">
        <v>923</v>
      </c>
      <c r="F12" s="188" t="s">
        <v>463</v>
      </c>
      <c r="G12" s="189" t="s">
        <v>29</v>
      </c>
      <c r="H12" s="31">
        <v>90</v>
      </c>
      <c r="I12" s="190">
        <v>72.5</v>
      </c>
      <c r="J12" s="173">
        <f t="shared" ref="J12:J18" si="0">ROUND(I12+I12*$K$8,2)</f>
        <v>90.28</v>
      </c>
      <c r="K12" s="173">
        <f t="shared" ref="K12:K18" si="1">IF(J12=" "," ",ROUND(H12*J12,2))</f>
        <v>8125.2</v>
      </c>
    </row>
    <row r="13" spans="1:11" s="1" customFormat="1" ht="51" outlineLevel="1">
      <c r="A13" s="156" t="s">
        <v>407</v>
      </c>
      <c r="B13" s="156" t="s">
        <v>411</v>
      </c>
      <c r="C13" s="157" t="s">
        <v>849</v>
      </c>
      <c r="E13" s="162" t="s">
        <v>924</v>
      </c>
      <c r="F13" s="30" t="s">
        <v>912</v>
      </c>
      <c r="G13" s="71" t="s">
        <v>711</v>
      </c>
      <c r="H13" s="31">
        <v>1</v>
      </c>
      <c r="I13" s="172">
        <v>8234.14</v>
      </c>
      <c r="J13" s="173">
        <f t="shared" si="0"/>
        <v>10253.15</v>
      </c>
      <c r="K13" s="173">
        <f t="shared" si="1"/>
        <v>10253.15</v>
      </c>
    </row>
    <row r="14" spans="1:11" s="1" customFormat="1" ht="51" outlineLevel="1">
      <c r="A14" s="156" t="s">
        <v>407</v>
      </c>
      <c r="B14" s="156" t="s">
        <v>411</v>
      </c>
      <c r="C14" s="157" t="s">
        <v>853</v>
      </c>
      <c r="E14" s="162" t="s">
        <v>925</v>
      </c>
      <c r="F14" s="30" t="s">
        <v>917</v>
      </c>
      <c r="G14" s="71" t="s">
        <v>711</v>
      </c>
      <c r="H14" s="31">
        <v>1</v>
      </c>
      <c r="I14" s="172">
        <v>4832.1600000000008</v>
      </c>
      <c r="J14" s="173">
        <f t="shared" si="0"/>
        <v>6017.01</v>
      </c>
      <c r="K14" s="173">
        <f t="shared" si="1"/>
        <v>6017.01</v>
      </c>
    </row>
    <row r="15" spans="1:11" s="1" customFormat="1" ht="51" outlineLevel="1">
      <c r="A15" s="156" t="s">
        <v>407</v>
      </c>
      <c r="B15" s="156" t="s">
        <v>411</v>
      </c>
      <c r="C15" s="157" t="s">
        <v>872</v>
      </c>
      <c r="E15" s="162" t="s">
        <v>927</v>
      </c>
      <c r="F15" s="30" t="s">
        <v>916</v>
      </c>
      <c r="G15" s="71" t="s">
        <v>711</v>
      </c>
      <c r="H15" s="31">
        <v>1</v>
      </c>
      <c r="I15" s="172">
        <v>4625.2400000000007</v>
      </c>
      <c r="J15" s="173">
        <f t="shared" si="0"/>
        <v>5759.35</v>
      </c>
      <c r="K15" s="173">
        <f t="shared" si="1"/>
        <v>5759.35</v>
      </c>
    </row>
    <row r="16" spans="1:11" s="1" customFormat="1" ht="63.75" outlineLevel="1">
      <c r="A16" s="156" t="s">
        <v>407</v>
      </c>
      <c r="B16" s="156" t="s">
        <v>411</v>
      </c>
      <c r="C16" s="157" t="s">
        <v>892</v>
      </c>
      <c r="E16" s="162" t="s">
        <v>928</v>
      </c>
      <c r="F16" s="30" t="s">
        <v>1316</v>
      </c>
      <c r="G16" s="71" t="s">
        <v>711</v>
      </c>
      <c r="H16" s="31">
        <v>1</v>
      </c>
      <c r="I16" s="172">
        <v>3582.3999999999996</v>
      </c>
      <c r="J16" s="173">
        <f t="shared" si="0"/>
        <v>4460.8</v>
      </c>
      <c r="K16" s="173">
        <f t="shared" si="1"/>
        <v>4460.8</v>
      </c>
    </row>
    <row r="17" spans="1:11" s="1" customFormat="1" ht="51" outlineLevel="1">
      <c r="A17" s="156" t="s">
        <v>407</v>
      </c>
      <c r="B17" s="156" t="s">
        <v>411</v>
      </c>
      <c r="C17" s="157" t="s">
        <v>900</v>
      </c>
      <c r="E17" s="162" t="s">
        <v>926</v>
      </c>
      <c r="F17" s="30" t="s">
        <v>921</v>
      </c>
      <c r="G17" s="71" t="s">
        <v>711</v>
      </c>
      <c r="H17" s="31">
        <v>1</v>
      </c>
      <c r="I17" s="172">
        <v>1876.5</v>
      </c>
      <c r="J17" s="173">
        <f t="shared" si="0"/>
        <v>2336.62</v>
      </c>
      <c r="K17" s="173">
        <f t="shared" si="1"/>
        <v>2336.62</v>
      </c>
    </row>
    <row r="18" spans="1:11" s="1" customFormat="1" ht="51" outlineLevel="1">
      <c r="A18" s="156" t="s">
        <v>407</v>
      </c>
      <c r="B18" s="156" t="s">
        <v>411</v>
      </c>
      <c r="C18" s="157" t="s">
        <v>901</v>
      </c>
      <c r="E18" s="162" t="s">
        <v>929</v>
      </c>
      <c r="F18" s="30" t="s">
        <v>1326</v>
      </c>
      <c r="G18" s="71" t="s">
        <v>711</v>
      </c>
      <c r="H18" s="31">
        <v>1</v>
      </c>
      <c r="I18" s="190">
        <v>55414.03</v>
      </c>
      <c r="J18" s="173">
        <f t="shared" si="0"/>
        <v>69001.55</v>
      </c>
      <c r="K18" s="173">
        <f t="shared" si="1"/>
        <v>69001.55</v>
      </c>
    </row>
    <row r="19" spans="1:11" s="1" customFormat="1" ht="30">
      <c r="E19" s="164" t="s">
        <v>483</v>
      </c>
      <c r="F19" s="165" t="s">
        <v>1394</v>
      </c>
      <c r="G19" s="166"/>
      <c r="H19" s="167"/>
      <c r="I19" s="171"/>
      <c r="J19" s="171"/>
      <c r="K19" s="171">
        <f>SUM(K20:K26)</f>
        <v>30785.599999999999</v>
      </c>
    </row>
    <row r="20" spans="1:11" s="1" customFormat="1" ht="25.5" outlineLevel="1">
      <c r="A20" s="156" t="s">
        <v>407</v>
      </c>
      <c r="B20" s="156" t="s">
        <v>411</v>
      </c>
      <c r="C20" s="157" t="s">
        <v>1260</v>
      </c>
      <c r="E20" s="162" t="s">
        <v>930</v>
      </c>
      <c r="F20" s="188" t="s">
        <v>1347</v>
      </c>
      <c r="G20" s="189" t="s">
        <v>711</v>
      </c>
      <c r="H20" s="31">
        <v>4</v>
      </c>
      <c r="I20" s="172">
        <v>188.79000000000002</v>
      </c>
      <c r="J20" s="173">
        <f t="shared" ref="J20:J22" si="2">ROUND(I20+I20*$K$8,2)</f>
        <v>235.08</v>
      </c>
      <c r="K20" s="173">
        <f t="shared" ref="K20:K22" si="3">IF(J20=" "," ",ROUND(H20*J20,2))</f>
        <v>940.32</v>
      </c>
    </row>
    <row r="21" spans="1:11" s="1" customFormat="1" ht="51" outlineLevel="1">
      <c r="A21" s="156" t="s">
        <v>454</v>
      </c>
      <c r="B21" s="156" t="s">
        <v>1421</v>
      </c>
      <c r="C21" s="157">
        <v>104801</v>
      </c>
      <c r="E21" s="162" t="s">
        <v>931</v>
      </c>
      <c r="F21" s="188" t="s">
        <v>448</v>
      </c>
      <c r="G21" s="189" t="s">
        <v>26</v>
      </c>
      <c r="H21" s="31">
        <v>937.5</v>
      </c>
      <c r="I21" s="172">
        <v>12.73</v>
      </c>
      <c r="J21" s="173">
        <f t="shared" si="2"/>
        <v>15.85</v>
      </c>
      <c r="K21" s="173">
        <f t="shared" si="3"/>
        <v>14859.38</v>
      </c>
    </row>
    <row r="22" spans="1:11" s="1" customFormat="1" ht="25.5" outlineLevel="1">
      <c r="A22" s="156" t="s">
        <v>407</v>
      </c>
      <c r="B22" s="156" t="s">
        <v>411</v>
      </c>
      <c r="C22" s="157" t="s">
        <v>1367</v>
      </c>
      <c r="E22" s="162" t="s">
        <v>932</v>
      </c>
      <c r="F22" s="188" t="s">
        <v>1399</v>
      </c>
      <c r="G22" s="189" t="s">
        <v>711</v>
      </c>
      <c r="H22" s="31">
        <v>1</v>
      </c>
      <c r="I22" s="172">
        <v>175.2</v>
      </c>
      <c r="J22" s="173">
        <f t="shared" si="2"/>
        <v>218.16</v>
      </c>
      <c r="K22" s="173">
        <f t="shared" si="3"/>
        <v>218.16</v>
      </c>
    </row>
    <row r="23" spans="1:11" s="1" customFormat="1" ht="25.5" outlineLevel="1">
      <c r="A23" s="156" t="s">
        <v>407</v>
      </c>
      <c r="B23" s="156" t="s">
        <v>411</v>
      </c>
      <c r="C23" s="157" t="s">
        <v>1369</v>
      </c>
      <c r="E23" s="162" t="s">
        <v>933</v>
      </c>
      <c r="F23" s="188" t="s">
        <v>1400</v>
      </c>
      <c r="G23" s="189" t="s">
        <v>711</v>
      </c>
      <c r="H23" s="31">
        <v>3</v>
      </c>
      <c r="I23" s="172">
        <v>56.61</v>
      </c>
      <c r="J23" s="173">
        <f t="shared" ref="J23" si="4">ROUND(I23+I23*$K$8,2)</f>
        <v>70.489999999999995</v>
      </c>
      <c r="K23" s="173">
        <f t="shared" ref="K23" si="5">IF(J23=" "," ",ROUND(H23*J23,2))</f>
        <v>211.47</v>
      </c>
    </row>
    <row r="24" spans="1:11" s="1" customFormat="1" ht="25.5" outlineLevel="1">
      <c r="A24" s="156" t="s">
        <v>407</v>
      </c>
      <c r="B24" s="156" t="s">
        <v>411</v>
      </c>
      <c r="C24" s="157" t="s">
        <v>1381</v>
      </c>
      <c r="E24" s="162" t="s">
        <v>934</v>
      </c>
      <c r="F24" s="188" t="s">
        <v>1401</v>
      </c>
      <c r="G24" s="189" t="s">
        <v>26</v>
      </c>
      <c r="H24" s="31">
        <v>1350</v>
      </c>
      <c r="I24" s="172">
        <v>0.97</v>
      </c>
      <c r="J24" s="173">
        <f t="shared" ref="J24" si="6">ROUND(I24+I24*$K$8,2)</f>
        <v>1.21</v>
      </c>
      <c r="K24" s="173">
        <f t="shared" ref="K24" si="7">IF(J24=" "," ",ROUND(H24*J24,2))</f>
        <v>1633.5</v>
      </c>
    </row>
    <row r="25" spans="1:11" s="1" customFormat="1" ht="25.5" outlineLevel="1">
      <c r="A25" s="156" t="s">
        <v>407</v>
      </c>
      <c r="B25" s="156" t="s">
        <v>411</v>
      </c>
      <c r="C25" s="157" t="s">
        <v>1225</v>
      </c>
      <c r="E25" s="162" t="s">
        <v>946</v>
      </c>
      <c r="F25" s="30" t="s">
        <v>1277</v>
      </c>
      <c r="G25" s="71" t="s">
        <v>29</v>
      </c>
      <c r="H25" s="31">
        <v>98</v>
      </c>
      <c r="I25" s="190">
        <v>31.46</v>
      </c>
      <c r="J25" s="173">
        <f t="shared" ref="J25:J26" si="8">ROUND(I25+I25*$K$8,2)</f>
        <v>39.17</v>
      </c>
      <c r="K25" s="173">
        <f t="shared" ref="K25:K26" si="9">IF(J25=" "," ",ROUND(H25*J25,2))</f>
        <v>3838.66</v>
      </c>
    </row>
    <row r="26" spans="1:11" s="1" customFormat="1" ht="51" outlineLevel="1">
      <c r="A26" s="156" t="s">
        <v>407</v>
      </c>
      <c r="B26" s="156" t="s">
        <v>411</v>
      </c>
      <c r="C26" s="157" t="s">
        <v>1384</v>
      </c>
      <c r="E26" s="162" t="s">
        <v>1404</v>
      </c>
      <c r="F26" s="30" t="s">
        <v>1403</v>
      </c>
      <c r="G26" s="71" t="s">
        <v>711</v>
      </c>
      <c r="H26" s="31">
        <v>1</v>
      </c>
      <c r="I26" s="172">
        <v>7295.2999999999993</v>
      </c>
      <c r="J26" s="173">
        <f t="shared" si="8"/>
        <v>9084.11</v>
      </c>
      <c r="K26" s="173">
        <f t="shared" si="9"/>
        <v>9084.11</v>
      </c>
    </row>
    <row r="27" spans="1:11" s="1" customFormat="1" ht="15">
      <c r="E27" s="164" t="s">
        <v>484</v>
      </c>
      <c r="F27" s="165" t="s">
        <v>910</v>
      </c>
      <c r="G27" s="166"/>
      <c r="H27" s="167"/>
      <c r="I27" s="171"/>
      <c r="J27" s="171"/>
      <c r="K27" s="171">
        <f>SUM(K28:K34)</f>
        <v>60078.25</v>
      </c>
    </row>
    <row r="28" spans="1:11" s="1" customFormat="1" ht="76.5" outlineLevel="1">
      <c r="A28" s="156" t="s">
        <v>407</v>
      </c>
      <c r="B28" s="156" t="s">
        <v>411</v>
      </c>
      <c r="C28" s="157" t="s">
        <v>911</v>
      </c>
      <c r="E28" s="162" t="s">
        <v>937</v>
      </c>
      <c r="F28" s="30" t="s">
        <v>936</v>
      </c>
      <c r="G28" s="71" t="s">
        <v>711</v>
      </c>
      <c r="H28" s="31">
        <v>1</v>
      </c>
      <c r="I28" s="172">
        <v>1271.5700000000002</v>
      </c>
      <c r="J28" s="173">
        <f>ROUND(I28+I28*$K$8,2)</f>
        <v>1583.36</v>
      </c>
      <c r="K28" s="173">
        <f>IF(J28=" "," ",ROUND(H28*J28,2))</f>
        <v>1583.36</v>
      </c>
    </row>
    <row r="29" spans="1:11" s="1" customFormat="1" ht="25.5" outlineLevel="1">
      <c r="A29" s="156" t="s">
        <v>454</v>
      </c>
      <c r="B29" s="156" t="s">
        <v>1421</v>
      </c>
      <c r="C29" s="157">
        <v>103689</v>
      </c>
      <c r="E29" s="162" t="s">
        <v>938</v>
      </c>
      <c r="F29" s="30" t="s">
        <v>442</v>
      </c>
      <c r="G29" s="71" t="s">
        <v>26</v>
      </c>
      <c r="H29" s="31">
        <v>4.5</v>
      </c>
      <c r="I29" s="172">
        <v>454.41</v>
      </c>
      <c r="J29" s="173">
        <f t="shared" ref="J29:J34" si="10">ROUND(I29+I29*$K$8,2)</f>
        <v>565.83000000000004</v>
      </c>
      <c r="K29" s="173">
        <f t="shared" ref="K29:K34" si="11">IF(J29=" "," ",ROUND(H29*J29,2))</f>
        <v>2546.2399999999998</v>
      </c>
    </row>
    <row r="30" spans="1:11" s="1" customFormat="1" outlineLevel="1">
      <c r="A30" s="156" t="s">
        <v>454</v>
      </c>
      <c r="B30" s="156" t="s">
        <v>1421</v>
      </c>
      <c r="C30" s="157">
        <v>98459</v>
      </c>
      <c r="E30" s="162" t="s">
        <v>939</v>
      </c>
      <c r="F30" s="30" t="s">
        <v>537</v>
      </c>
      <c r="G30" s="71" t="s">
        <v>26</v>
      </c>
      <c r="H30" s="31">
        <v>180</v>
      </c>
      <c r="I30" s="190">
        <v>76.31</v>
      </c>
      <c r="J30" s="173">
        <f t="shared" si="10"/>
        <v>95.02</v>
      </c>
      <c r="K30" s="173">
        <f t="shared" si="11"/>
        <v>17103.599999999999</v>
      </c>
    </row>
    <row r="31" spans="1:11" s="1" customFormat="1" ht="76.5" outlineLevel="1">
      <c r="A31" s="156" t="s">
        <v>407</v>
      </c>
      <c r="B31" s="156" t="s">
        <v>411</v>
      </c>
      <c r="C31" s="157" t="s">
        <v>1227</v>
      </c>
      <c r="E31" s="162" t="s">
        <v>941</v>
      </c>
      <c r="F31" s="30" t="s">
        <v>1279</v>
      </c>
      <c r="G31" s="71" t="s">
        <v>26</v>
      </c>
      <c r="H31" s="31">
        <v>15</v>
      </c>
      <c r="I31" s="190">
        <v>551.94000000000005</v>
      </c>
      <c r="J31" s="173">
        <f t="shared" si="10"/>
        <v>687.28</v>
      </c>
      <c r="K31" s="173">
        <f t="shared" si="11"/>
        <v>10309.200000000001</v>
      </c>
    </row>
    <row r="32" spans="1:11" s="1" customFormat="1" ht="63.75" outlineLevel="1">
      <c r="A32" s="156" t="s">
        <v>407</v>
      </c>
      <c r="B32" s="156" t="s">
        <v>411</v>
      </c>
      <c r="C32" s="157" t="s">
        <v>1229</v>
      </c>
      <c r="E32" s="162" t="s">
        <v>940</v>
      </c>
      <c r="F32" s="30" t="s">
        <v>1280</v>
      </c>
      <c r="G32" s="71" t="s">
        <v>26</v>
      </c>
      <c r="H32" s="31">
        <v>15</v>
      </c>
      <c r="I32" s="190">
        <v>518.14</v>
      </c>
      <c r="J32" s="173">
        <f t="shared" si="10"/>
        <v>645.19000000000005</v>
      </c>
      <c r="K32" s="173">
        <f t="shared" si="11"/>
        <v>9677.85</v>
      </c>
    </row>
    <row r="33" spans="1:11" s="1" customFormat="1" ht="76.5" outlineLevel="1">
      <c r="A33" s="156" t="s">
        <v>1419</v>
      </c>
      <c r="B33" s="156" t="s">
        <v>560</v>
      </c>
      <c r="C33" s="157" t="s">
        <v>256</v>
      </c>
      <c r="E33" s="162" t="s">
        <v>942</v>
      </c>
      <c r="F33" s="30" t="s">
        <v>257</v>
      </c>
      <c r="G33" s="71" t="s">
        <v>181</v>
      </c>
      <c r="H33" s="31">
        <v>7</v>
      </c>
      <c r="I33" s="190">
        <v>900.77</v>
      </c>
      <c r="J33" s="173">
        <f t="shared" si="10"/>
        <v>1121.6400000000001</v>
      </c>
      <c r="K33" s="173">
        <f t="shared" si="11"/>
        <v>7851.48</v>
      </c>
    </row>
    <row r="34" spans="1:11" s="1" customFormat="1" ht="89.25" outlineLevel="1">
      <c r="A34" s="156" t="s">
        <v>1419</v>
      </c>
      <c r="B34" s="156" t="s">
        <v>560</v>
      </c>
      <c r="C34" s="157" t="s">
        <v>258</v>
      </c>
      <c r="E34" s="162" t="s">
        <v>943</v>
      </c>
      <c r="F34" s="30" t="s">
        <v>259</v>
      </c>
      <c r="G34" s="71" t="s">
        <v>181</v>
      </c>
      <c r="H34" s="31">
        <v>7</v>
      </c>
      <c r="I34" s="190">
        <v>1262.74</v>
      </c>
      <c r="J34" s="173">
        <f t="shared" si="10"/>
        <v>1572.36</v>
      </c>
      <c r="K34" s="173">
        <f t="shared" si="11"/>
        <v>11006.52</v>
      </c>
    </row>
    <row r="35" spans="1:11" s="1" customFormat="1" ht="15.75">
      <c r="E35" s="72">
        <v>2</v>
      </c>
      <c r="F35" s="72" t="s">
        <v>577</v>
      </c>
      <c r="G35" s="73"/>
      <c r="H35" s="74"/>
      <c r="I35" s="170"/>
      <c r="J35" s="170"/>
      <c r="K35" s="170">
        <f>K36+K47+K51+K55</f>
        <v>390065.70000000007</v>
      </c>
    </row>
    <row r="36" spans="1:11" s="1" customFormat="1" ht="15">
      <c r="E36" s="164" t="s">
        <v>485</v>
      </c>
      <c r="F36" s="165" t="s">
        <v>860</v>
      </c>
      <c r="G36" s="166"/>
      <c r="H36" s="167"/>
      <c r="I36" s="171"/>
      <c r="J36" s="171"/>
      <c r="K36" s="171">
        <f>SUM(K37:K46)</f>
        <v>133887.16</v>
      </c>
    </row>
    <row r="37" spans="1:11" s="1" customFormat="1" ht="25.5" outlineLevel="1">
      <c r="A37" s="156" t="s">
        <v>407</v>
      </c>
      <c r="B37" s="156" t="s">
        <v>411</v>
      </c>
      <c r="C37" s="157" t="s">
        <v>591</v>
      </c>
      <c r="E37" s="162" t="s">
        <v>590</v>
      </c>
      <c r="F37" s="30" t="s">
        <v>598</v>
      </c>
      <c r="G37" s="71" t="s">
        <v>27</v>
      </c>
      <c r="H37" s="31">
        <v>99.2</v>
      </c>
      <c r="I37" s="172">
        <v>75.949999999999989</v>
      </c>
      <c r="J37" s="173">
        <f t="shared" ref="J37:J39" si="12">ROUND(I37+I37*$K$8,2)</f>
        <v>94.57</v>
      </c>
      <c r="K37" s="173">
        <f t="shared" ref="K37:K39" si="13">IF(J37=" "," ",ROUND(H37*J37,2))</f>
        <v>9381.34</v>
      </c>
    </row>
    <row r="38" spans="1:11" s="1" customFormat="1" ht="38.25" outlineLevel="1">
      <c r="A38" s="156" t="s">
        <v>1419</v>
      </c>
      <c r="B38" s="156" t="s">
        <v>560</v>
      </c>
      <c r="C38" s="157" t="s">
        <v>160</v>
      </c>
      <c r="E38" s="162" t="s">
        <v>594</v>
      </c>
      <c r="F38" s="30" t="s">
        <v>456</v>
      </c>
      <c r="G38" s="71" t="s">
        <v>26</v>
      </c>
      <c r="H38" s="31">
        <v>496</v>
      </c>
      <c r="I38" s="172">
        <v>4.8600000000000003</v>
      </c>
      <c r="J38" s="173">
        <f t="shared" ref="J38" si="14">ROUND(I38+I38*$K$8,2)</f>
        <v>6.05</v>
      </c>
      <c r="K38" s="173">
        <f t="shared" ref="K38" si="15">IF(J38=" "," ",ROUND(H38*J38,2))</f>
        <v>3000.8</v>
      </c>
    </row>
    <row r="39" spans="1:11" s="1" customFormat="1" ht="25.5" outlineLevel="1">
      <c r="A39" s="156" t="s">
        <v>454</v>
      </c>
      <c r="B39" s="156" t="s">
        <v>1421</v>
      </c>
      <c r="C39" s="157">
        <v>97087</v>
      </c>
      <c r="E39" s="162" t="s">
        <v>597</v>
      </c>
      <c r="F39" s="30" t="s">
        <v>192</v>
      </c>
      <c r="G39" s="71" t="s">
        <v>26</v>
      </c>
      <c r="H39" s="31">
        <v>496</v>
      </c>
      <c r="I39" s="172">
        <v>2.4500000000000002</v>
      </c>
      <c r="J39" s="173">
        <f t="shared" si="12"/>
        <v>3.05</v>
      </c>
      <c r="K39" s="173">
        <f t="shared" si="13"/>
        <v>1512.8</v>
      </c>
    </row>
    <row r="40" spans="1:11" s="1" customFormat="1" ht="25.5" outlineLevel="1">
      <c r="A40" s="156" t="s">
        <v>454</v>
      </c>
      <c r="B40" s="156" t="s">
        <v>1421</v>
      </c>
      <c r="C40" s="157">
        <v>96622</v>
      </c>
      <c r="E40" s="162" t="s">
        <v>1376</v>
      </c>
      <c r="F40" s="30" t="s">
        <v>417</v>
      </c>
      <c r="G40" s="71" t="s">
        <v>27</v>
      </c>
      <c r="H40" s="31">
        <v>24.8</v>
      </c>
      <c r="I40" s="172">
        <v>240.71</v>
      </c>
      <c r="J40" s="173">
        <f t="shared" ref="J40:J41" si="16">ROUND(I40+I40*$K$8,2)</f>
        <v>299.73</v>
      </c>
      <c r="K40" s="173">
        <f t="shared" ref="K40:K41" si="17">IF(J40=" "," ",ROUND(H40*J40,2))</f>
        <v>7433.3</v>
      </c>
    </row>
    <row r="41" spans="1:11" s="1" customFormat="1" ht="38.25" outlineLevel="1">
      <c r="A41" s="156" t="s">
        <v>454</v>
      </c>
      <c r="B41" s="156" t="s">
        <v>1421</v>
      </c>
      <c r="C41" s="157">
        <v>97086</v>
      </c>
      <c r="E41" s="162" t="s">
        <v>1379</v>
      </c>
      <c r="F41" s="30" t="s">
        <v>191</v>
      </c>
      <c r="G41" s="71" t="s">
        <v>26</v>
      </c>
      <c r="H41" s="31">
        <v>13.5</v>
      </c>
      <c r="I41" s="172">
        <v>129.13</v>
      </c>
      <c r="J41" s="173">
        <f t="shared" si="16"/>
        <v>160.79</v>
      </c>
      <c r="K41" s="173">
        <f t="shared" si="17"/>
        <v>2170.67</v>
      </c>
    </row>
    <row r="42" spans="1:11" s="1" customFormat="1" ht="63.75" outlineLevel="1">
      <c r="A42" s="156" t="s">
        <v>407</v>
      </c>
      <c r="B42" s="156" t="s">
        <v>411</v>
      </c>
      <c r="C42" s="157" t="s">
        <v>1395</v>
      </c>
      <c r="E42" s="162" t="s">
        <v>1378</v>
      </c>
      <c r="F42" s="30" t="s">
        <v>592</v>
      </c>
      <c r="G42" s="71" t="s">
        <v>30</v>
      </c>
      <c r="H42" s="31">
        <v>2416.5</v>
      </c>
      <c r="I42" s="172">
        <v>13.249999999999998</v>
      </c>
      <c r="J42" s="173">
        <f t="shared" ref="J42" si="18">ROUND(I42+I42*$K$8,2)</f>
        <v>16.5</v>
      </c>
      <c r="K42" s="173">
        <f t="shared" ref="K42" si="19">IF(J42=" "," ",ROUND(H42*J42,2))</f>
        <v>39872.25</v>
      </c>
    </row>
    <row r="43" spans="1:11" s="1" customFormat="1" ht="38.25" outlineLevel="1">
      <c r="A43" s="156" t="s">
        <v>407</v>
      </c>
      <c r="B43" s="156" t="s">
        <v>411</v>
      </c>
      <c r="C43" s="157" t="s">
        <v>589</v>
      </c>
      <c r="E43" s="162" t="s">
        <v>1377</v>
      </c>
      <c r="F43" s="30" t="s">
        <v>596</v>
      </c>
      <c r="G43" s="71" t="s">
        <v>27</v>
      </c>
      <c r="H43" s="31">
        <v>67.5</v>
      </c>
      <c r="I43" s="172">
        <v>755.27</v>
      </c>
      <c r="J43" s="173">
        <f t="shared" ref="J43:J46" si="20">ROUND(I43+I43*$K$8,2)</f>
        <v>940.46</v>
      </c>
      <c r="K43" s="173">
        <f t="shared" ref="K43:K46" si="21">IF(J43=" "," ",ROUND(H43*J43,2))</f>
        <v>63481.05</v>
      </c>
    </row>
    <row r="44" spans="1:11" s="1" customFormat="1" ht="25.5" outlineLevel="1">
      <c r="A44" s="156" t="s">
        <v>407</v>
      </c>
      <c r="B44" s="156" t="s">
        <v>411</v>
      </c>
      <c r="C44" s="157" t="s">
        <v>603</v>
      </c>
      <c r="E44" s="162" t="s">
        <v>1375</v>
      </c>
      <c r="F44" s="30" t="s">
        <v>617</v>
      </c>
      <c r="G44" s="71" t="s">
        <v>26</v>
      </c>
      <c r="H44" s="31">
        <v>450</v>
      </c>
      <c r="I44" s="172">
        <v>10.92</v>
      </c>
      <c r="J44" s="173">
        <f t="shared" si="20"/>
        <v>13.6</v>
      </c>
      <c r="K44" s="173">
        <f t="shared" si="21"/>
        <v>6120</v>
      </c>
    </row>
    <row r="45" spans="1:11" s="1" customFormat="1" ht="25.5" outlineLevel="1">
      <c r="A45" s="156" t="s">
        <v>454</v>
      </c>
      <c r="B45" s="156" t="s">
        <v>1421</v>
      </c>
      <c r="C45" s="157">
        <v>98557</v>
      </c>
      <c r="E45" s="162" t="s">
        <v>1392</v>
      </c>
      <c r="F45" s="30" t="s">
        <v>421</v>
      </c>
      <c r="G45" s="71" t="s">
        <v>26</v>
      </c>
      <c r="H45" s="31">
        <v>13.5</v>
      </c>
      <c r="I45" s="172">
        <v>42.28</v>
      </c>
      <c r="J45" s="173">
        <f t="shared" ref="J45" si="22">ROUND(I45+I45*$K$8,2)</f>
        <v>52.65</v>
      </c>
      <c r="K45" s="173">
        <f t="shared" ref="K45" si="23">IF(J45=" "," ",ROUND(H45*J45,2))</f>
        <v>710.78</v>
      </c>
    </row>
    <row r="46" spans="1:11" s="1" customFormat="1" ht="25.5" outlineLevel="1">
      <c r="A46" s="156" t="s">
        <v>454</v>
      </c>
      <c r="B46" s="156" t="s">
        <v>1421</v>
      </c>
      <c r="C46" s="157">
        <v>93382</v>
      </c>
      <c r="E46" s="162" t="s">
        <v>1393</v>
      </c>
      <c r="F46" s="30" t="s">
        <v>440</v>
      </c>
      <c r="G46" s="71" t="s">
        <v>27</v>
      </c>
      <c r="H46" s="31">
        <v>6.9000000000000057</v>
      </c>
      <c r="I46" s="172">
        <v>23.76</v>
      </c>
      <c r="J46" s="173">
        <f t="shared" si="20"/>
        <v>29.59</v>
      </c>
      <c r="K46" s="173">
        <f t="shared" si="21"/>
        <v>204.17</v>
      </c>
    </row>
    <row r="47" spans="1:11" ht="15">
      <c r="E47" s="164" t="s">
        <v>486</v>
      </c>
      <c r="F47" s="165" t="s">
        <v>586</v>
      </c>
      <c r="G47" s="166"/>
      <c r="H47" s="167"/>
      <c r="I47" s="171"/>
      <c r="J47" s="171"/>
      <c r="K47" s="171">
        <f>SUM(K48:K50)</f>
        <v>26486.690000000002</v>
      </c>
    </row>
    <row r="48" spans="1:11" s="1" customFormat="1" ht="63.75" outlineLevel="1">
      <c r="A48" s="156" t="s">
        <v>407</v>
      </c>
      <c r="B48" s="156" t="s">
        <v>411</v>
      </c>
      <c r="C48" s="157" t="s">
        <v>1395</v>
      </c>
      <c r="E48" s="162" t="s">
        <v>599</v>
      </c>
      <c r="F48" s="30" t="s">
        <v>592</v>
      </c>
      <c r="G48" s="71" t="s">
        <v>30</v>
      </c>
      <c r="H48" s="31">
        <v>660</v>
      </c>
      <c r="I48" s="172">
        <v>13.249999999999998</v>
      </c>
      <c r="J48" s="173">
        <f>ROUND(I48+I48*$K$8,2)</f>
        <v>16.5</v>
      </c>
      <c r="K48" s="173">
        <f>IF(J48=" "," ",ROUND(H48*J48,2))</f>
        <v>10890</v>
      </c>
    </row>
    <row r="49" spans="1:11" s="1" customFormat="1" ht="63.75" outlineLevel="1">
      <c r="A49" s="156" t="s">
        <v>407</v>
      </c>
      <c r="B49" s="156" t="s">
        <v>411</v>
      </c>
      <c r="C49" s="157" t="s">
        <v>595</v>
      </c>
      <c r="E49" s="162" t="s">
        <v>600</v>
      </c>
      <c r="F49" s="30" t="s">
        <v>604</v>
      </c>
      <c r="G49" s="71" t="s">
        <v>26</v>
      </c>
      <c r="H49" s="31">
        <v>62.39</v>
      </c>
      <c r="I49" s="172">
        <v>145.56</v>
      </c>
      <c r="J49" s="173">
        <f t="shared" ref="J49:J50" si="24">ROUND(I49+I49*$K$8,2)</f>
        <v>181.25</v>
      </c>
      <c r="K49" s="173">
        <f t="shared" ref="K49:K50" si="25">IF(J49=" "," ",ROUND(H49*J49,2))</f>
        <v>11308.19</v>
      </c>
    </row>
    <row r="50" spans="1:11" s="1" customFormat="1" ht="38.25" outlineLevel="1">
      <c r="A50" s="156" t="s">
        <v>407</v>
      </c>
      <c r="B50" s="156" t="s">
        <v>411</v>
      </c>
      <c r="C50" s="157" t="s">
        <v>589</v>
      </c>
      <c r="E50" s="162" t="s">
        <v>601</v>
      </c>
      <c r="F50" s="30" t="s">
        <v>596</v>
      </c>
      <c r="G50" s="71" t="s">
        <v>27</v>
      </c>
      <c r="H50" s="31">
        <v>4.5600000000000005</v>
      </c>
      <c r="I50" s="172">
        <v>755.27</v>
      </c>
      <c r="J50" s="173">
        <f t="shared" si="24"/>
        <v>940.46</v>
      </c>
      <c r="K50" s="173">
        <f t="shared" si="25"/>
        <v>4288.5</v>
      </c>
    </row>
    <row r="51" spans="1:11" ht="15">
      <c r="E51" s="164" t="s">
        <v>487</v>
      </c>
      <c r="F51" s="165" t="s">
        <v>587</v>
      </c>
      <c r="G51" s="166"/>
      <c r="H51" s="167"/>
      <c r="I51" s="171"/>
      <c r="J51" s="171"/>
      <c r="K51" s="171">
        <f>SUM(K52:K54)</f>
        <v>97187.500000000015</v>
      </c>
    </row>
    <row r="52" spans="1:11" s="1" customFormat="1" ht="63.75" outlineLevel="1">
      <c r="A52" s="156" t="s">
        <v>407</v>
      </c>
      <c r="B52" s="156" t="s">
        <v>411</v>
      </c>
      <c r="C52" s="157" t="s">
        <v>1395</v>
      </c>
      <c r="E52" s="162" t="s">
        <v>606</v>
      </c>
      <c r="F52" s="30" t="s">
        <v>592</v>
      </c>
      <c r="G52" s="71" t="s">
        <v>30</v>
      </c>
      <c r="H52" s="31">
        <v>1855</v>
      </c>
      <c r="I52" s="172">
        <v>13.249999999999998</v>
      </c>
      <c r="J52" s="173">
        <f>ROUND(I52+I52*$K$8,2)</f>
        <v>16.5</v>
      </c>
      <c r="K52" s="173">
        <f>IF(J52=" "," ",ROUND(H52*J52,2))</f>
        <v>30607.5</v>
      </c>
    </row>
    <row r="53" spans="1:11" s="1" customFormat="1" ht="63.75" outlineLevel="1">
      <c r="A53" s="156" t="s">
        <v>407</v>
      </c>
      <c r="B53" s="156" t="s">
        <v>411</v>
      </c>
      <c r="C53" s="157" t="s">
        <v>1396</v>
      </c>
      <c r="E53" s="162" t="s">
        <v>607</v>
      </c>
      <c r="F53" s="30" t="s">
        <v>611</v>
      </c>
      <c r="G53" s="71" t="s">
        <v>26</v>
      </c>
      <c r="H53" s="31">
        <v>166.92</v>
      </c>
      <c r="I53" s="172">
        <v>181.95999999999998</v>
      </c>
      <c r="J53" s="173">
        <f t="shared" ref="J53:J54" si="26">ROUND(I53+I53*$K$8,2)</f>
        <v>226.58</v>
      </c>
      <c r="K53" s="173">
        <f t="shared" ref="K53:K54" si="27">IF(J53=" "," ",ROUND(H53*J53,2))</f>
        <v>37820.730000000003</v>
      </c>
    </row>
    <row r="54" spans="1:11" s="1" customFormat="1" ht="38.25" outlineLevel="1">
      <c r="A54" s="156" t="s">
        <v>407</v>
      </c>
      <c r="B54" s="156" t="s">
        <v>411</v>
      </c>
      <c r="C54" s="157" t="s">
        <v>589</v>
      </c>
      <c r="E54" s="162" t="s">
        <v>608</v>
      </c>
      <c r="F54" s="30" t="s">
        <v>596</v>
      </c>
      <c r="G54" s="71" t="s">
        <v>27</v>
      </c>
      <c r="H54" s="31">
        <v>30.58</v>
      </c>
      <c r="I54" s="172">
        <v>755.27</v>
      </c>
      <c r="J54" s="173">
        <f t="shared" si="26"/>
        <v>940.46</v>
      </c>
      <c r="K54" s="173">
        <f t="shared" si="27"/>
        <v>28759.27</v>
      </c>
    </row>
    <row r="55" spans="1:11" ht="15">
      <c r="E55" s="164" t="s">
        <v>488</v>
      </c>
      <c r="F55" s="165" t="s">
        <v>588</v>
      </c>
      <c r="G55" s="166"/>
      <c r="H55" s="167"/>
      <c r="I55" s="171"/>
      <c r="J55" s="171"/>
      <c r="K55" s="171">
        <f>SUM(K56:K59)</f>
        <v>132504.35</v>
      </c>
    </row>
    <row r="56" spans="1:11" s="1" customFormat="1" ht="63.75" outlineLevel="1">
      <c r="A56" s="156" t="s">
        <v>407</v>
      </c>
      <c r="B56" s="156" t="s">
        <v>411</v>
      </c>
      <c r="C56" s="157" t="s">
        <v>602</v>
      </c>
      <c r="E56" s="162" t="s">
        <v>609</v>
      </c>
      <c r="F56" s="30" t="s">
        <v>1315</v>
      </c>
      <c r="G56" s="71" t="s">
        <v>26</v>
      </c>
      <c r="H56" s="31">
        <v>380.8</v>
      </c>
      <c r="I56" s="190">
        <v>229.93</v>
      </c>
      <c r="J56" s="173">
        <f>ROUND(I56+I56*$K$8,2)</f>
        <v>286.31</v>
      </c>
      <c r="K56" s="173">
        <f>IF(J56=" "," ",ROUND(H56*J56,2))</f>
        <v>109026.85</v>
      </c>
    </row>
    <row r="57" spans="1:11" s="1" customFormat="1" ht="63.75" outlineLevel="1">
      <c r="A57" s="156" t="s">
        <v>407</v>
      </c>
      <c r="B57" s="156" t="s">
        <v>411</v>
      </c>
      <c r="C57" s="157" t="s">
        <v>1395</v>
      </c>
      <c r="E57" s="162" t="s">
        <v>613</v>
      </c>
      <c r="F57" s="30" t="s">
        <v>592</v>
      </c>
      <c r="G57" s="71" t="s">
        <v>30</v>
      </c>
      <c r="H57" s="31">
        <v>377.37279999999998</v>
      </c>
      <c r="I57" s="172">
        <v>13.249999999999998</v>
      </c>
      <c r="J57" s="173">
        <f t="shared" ref="J57:J59" si="28">ROUND(I57+I57*$K$8,2)</f>
        <v>16.5</v>
      </c>
      <c r="K57" s="173">
        <f t="shared" ref="K57:K59" si="29">IF(J57=" "," ",ROUND(H57*J57,2))</f>
        <v>6226.65</v>
      </c>
    </row>
    <row r="58" spans="1:11" s="1" customFormat="1" outlineLevel="1">
      <c r="A58" s="156" t="s">
        <v>454</v>
      </c>
      <c r="B58" s="156" t="s">
        <v>1421</v>
      </c>
      <c r="C58" s="157">
        <v>97088</v>
      </c>
      <c r="E58" s="162" t="s">
        <v>614</v>
      </c>
      <c r="F58" s="30" t="s">
        <v>618</v>
      </c>
      <c r="G58" s="71" t="s">
        <v>30</v>
      </c>
      <c r="H58" s="31">
        <v>563.58400000000006</v>
      </c>
      <c r="I58" s="172">
        <v>17.2</v>
      </c>
      <c r="J58" s="173">
        <f t="shared" si="28"/>
        <v>21.42</v>
      </c>
      <c r="K58" s="173">
        <f t="shared" si="29"/>
        <v>12071.97</v>
      </c>
    </row>
    <row r="59" spans="1:11" s="1" customFormat="1" ht="25.5" outlineLevel="1">
      <c r="A59" s="156" t="s">
        <v>407</v>
      </c>
      <c r="B59" s="156" t="s">
        <v>411</v>
      </c>
      <c r="C59" s="157" t="s">
        <v>603</v>
      </c>
      <c r="E59" s="162" t="s">
        <v>1380</v>
      </c>
      <c r="F59" s="30" t="s">
        <v>617</v>
      </c>
      <c r="G59" s="71" t="s">
        <v>26</v>
      </c>
      <c r="H59" s="31">
        <v>380.8</v>
      </c>
      <c r="I59" s="172">
        <v>10.92</v>
      </c>
      <c r="J59" s="173">
        <f t="shared" si="28"/>
        <v>13.6</v>
      </c>
      <c r="K59" s="173">
        <f t="shared" si="29"/>
        <v>5178.88</v>
      </c>
    </row>
    <row r="60" spans="1:11" ht="15.75">
      <c r="E60" s="72">
        <v>3</v>
      </c>
      <c r="F60" s="72" t="s">
        <v>578</v>
      </c>
      <c r="G60" s="73"/>
      <c r="H60" s="74"/>
      <c r="I60" s="170"/>
      <c r="J60" s="170"/>
      <c r="K60" s="170">
        <f>K61+K65+K68+K73+K78</f>
        <v>307999.58</v>
      </c>
    </row>
    <row r="61" spans="1:11" ht="15">
      <c r="E61" s="164" t="s">
        <v>489</v>
      </c>
      <c r="F61" s="165" t="s">
        <v>621</v>
      </c>
      <c r="G61" s="166"/>
      <c r="H61" s="167"/>
      <c r="I61" s="171"/>
      <c r="J61" s="171"/>
      <c r="K61" s="171">
        <f>SUM(K62:K64)</f>
        <v>139221.53</v>
      </c>
    </row>
    <row r="62" spans="1:11" s="1" customFormat="1" ht="114.75" outlineLevel="1">
      <c r="A62" s="156" t="s">
        <v>407</v>
      </c>
      <c r="B62" s="156" t="s">
        <v>411</v>
      </c>
      <c r="C62" s="157" t="s">
        <v>1214</v>
      </c>
      <c r="E62" s="162" t="s">
        <v>624</v>
      </c>
      <c r="F62" s="188" t="s">
        <v>1265</v>
      </c>
      <c r="G62" s="189" t="s">
        <v>30</v>
      </c>
      <c r="H62" s="31">
        <v>2500</v>
      </c>
      <c r="I62" s="190">
        <v>13.45</v>
      </c>
      <c r="J62" s="173">
        <f>ROUND(I62+I62*$K$8,2)</f>
        <v>16.75</v>
      </c>
      <c r="K62" s="173">
        <f>IF(J62=" "," ",ROUND(H62*J62,2))</f>
        <v>41875</v>
      </c>
    </row>
    <row r="63" spans="1:11" s="1" customFormat="1" ht="76.5" outlineLevel="1">
      <c r="A63" s="156" t="s">
        <v>407</v>
      </c>
      <c r="B63" s="156" t="s">
        <v>411</v>
      </c>
      <c r="C63" s="157" t="s">
        <v>610</v>
      </c>
      <c r="E63" s="162" t="s">
        <v>1008</v>
      </c>
      <c r="F63" s="30" t="s">
        <v>846</v>
      </c>
      <c r="G63" s="71" t="s">
        <v>26</v>
      </c>
      <c r="H63" s="31">
        <v>345.98</v>
      </c>
      <c r="I63" s="172">
        <v>203.53</v>
      </c>
      <c r="J63" s="173">
        <f t="shared" ref="J63" si="30">ROUND(I63+I63*$K$8,2)</f>
        <v>253.44</v>
      </c>
      <c r="K63" s="173">
        <f t="shared" ref="K63" si="31">IF(J63=" "," ",ROUND(H63*J63,2))</f>
        <v>87685.17</v>
      </c>
    </row>
    <row r="64" spans="1:11" s="1" customFormat="1" ht="38.25" outlineLevel="1">
      <c r="A64" s="156" t="s">
        <v>407</v>
      </c>
      <c r="B64" s="156" t="s">
        <v>411</v>
      </c>
      <c r="C64" s="157" t="s">
        <v>976</v>
      </c>
      <c r="E64" s="162" t="s">
        <v>1266</v>
      </c>
      <c r="F64" s="30" t="s">
        <v>1006</v>
      </c>
      <c r="G64" s="189" t="s">
        <v>26</v>
      </c>
      <c r="H64" s="31">
        <v>6.48</v>
      </c>
      <c r="I64" s="190">
        <v>1197.3600000000001</v>
      </c>
      <c r="J64" s="173">
        <f>ROUND(I64+I64*$K$8,2)</f>
        <v>1490.95</v>
      </c>
      <c r="K64" s="173">
        <f>IF(J64=" "," ",ROUND(H64*J64,2))</f>
        <v>9661.36</v>
      </c>
    </row>
    <row r="65" spans="1:11" ht="15">
      <c r="E65" s="164" t="s">
        <v>490</v>
      </c>
      <c r="F65" s="165" t="s">
        <v>619</v>
      </c>
      <c r="G65" s="166"/>
      <c r="H65" s="167"/>
      <c r="I65" s="171"/>
      <c r="J65" s="171"/>
      <c r="K65" s="171">
        <f>SUM(K66:K67)</f>
        <v>119941.85</v>
      </c>
    </row>
    <row r="66" spans="1:11" s="1" customFormat="1" ht="63.75" outlineLevel="1">
      <c r="A66" s="156" t="s">
        <v>407</v>
      </c>
      <c r="B66" s="156" t="s">
        <v>411</v>
      </c>
      <c r="C66" s="157" t="s">
        <v>615</v>
      </c>
      <c r="E66" s="162" t="s">
        <v>626</v>
      </c>
      <c r="F66" s="30" t="s">
        <v>1012</v>
      </c>
      <c r="G66" s="71" t="s">
        <v>30</v>
      </c>
      <c r="H66" s="31">
        <v>3745</v>
      </c>
      <c r="I66" s="190">
        <v>18</v>
      </c>
      <c r="J66" s="173">
        <f>ROUND(I66+I66*$K$8,2)</f>
        <v>22.41</v>
      </c>
      <c r="K66" s="173">
        <f>IF(J66=" "," ",ROUND(H66*J66,2))</f>
        <v>83925.45</v>
      </c>
    </row>
    <row r="67" spans="1:11" s="1" customFormat="1" ht="76.5" outlineLevel="1">
      <c r="A67" s="156" t="s">
        <v>407</v>
      </c>
      <c r="B67" s="156" t="s">
        <v>411</v>
      </c>
      <c r="C67" s="157" t="s">
        <v>625</v>
      </c>
      <c r="E67" s="162" t="s">
        <v>629</v>
      </c>
      <c r="F67" s="30" t="s">
        <v>628</v>
      </c>
      <c r="G67" s="71" t="s">
        <v>26</v>
      </c>
      <c r="H67" s="31">
        <v>380</v>
      </c>
      <c r="I67" s="172">
        <v>76.12</v>
      </c>
      <c r="J67" s="173">
        <f t="shared" ref="J67" si="32">ROUND(I67+I67*$K$8,2)</f>
        <v>94.78</v>
      </c>
      <c r="K67" s="173">
        <f t="shared" ref="K67" si="33">IF(J67=" "," ",ROUND(H67*J67,2))</f>
        <v>36016.400000000001</v>
      </c>
    </row>
    <row r="68" spans="1:11" ht="15">
      <c r="E68" s="164" t="s">
        <v>491</v>
      </c>
      <c r="F68" s="165" t="s">
        <v>633</v>
      </c>
      <c r="G68" s="166"/>
      <c r="H68" s="167"/>
      <c r="I68" s="171"/>
      <c r="J68" s="171"/>
      <c r="K68" s="171">
        <f>SUM(K69:K72)</f>
        <v>13847.02</v>
      </c>
    </row>
    <row r="69" spans="1:11" s="1" customFormat="1" ht="25.5" outlineLevel="1">
      <c r="A69" s="156" t="s">
        <v>454</v>
      </c>
      <c r="B69" s="156" t="s">
        <v>1421</v>
      </c>
      <c r="C69" s="157">
        <v>87879</v>
      </c>
      <c r="E69" s="162" t="s">
        <v>630</v>
      </c>
      <c r="F69" s="30" t="s">
        <v>741</v>
      </c>
      <c r="G69" s="71" t="s">
        <v>26</v>
      </c>
      <c r="H69" s="31">
        <v>28.84</v>
      </c>
      <c r="I69" s="172">
        <v>4.24</v>
      </c>
      <c r="J69" s="173">
        <f>ROUND(I69+I69*$K$8,2)</f>
        <v>5.28</v>
      </c>
      <c r="K69" s="173">
        <f>IF(J69=" "," ",ROUND(H69*J69,2))</f>
        <v>152.28</v>
      </c>
    </row>
    <row r="70" spans="1:11" s="1" customFormat="1" ht="51" outlineLevel="1">
      <c r="A70" s="156" t="s">
        <v>454</v>
      </c>
      <c r="B70" s="156" t="s">
        <v>1421</v>
      </c>
      <c r="C70" s="157">
        <v>87529</v>
      </c>
      <c r="E70" s="162" t="s">
        <v>631</v>
      </c>
      <c r="F70" s="30" t="s">
        <v>749</v>
      </c>
      <c r="G70" s="71" t="s">
        <v>26</v>
      </c>
      <c r="H70" s="31">
        <v>28.84</v>
      </c>
      <c r="I70" s="172">
        <v>34.590000000000003</v>
      </c>
      <c r="J70" s="173">
        <f t="shared" ref="J70:J72" si="34">ROUND(I70+I70*$K$8,2)</f>
        <v>43.07</v>
      </c>
      <c r="K70" s="173">
        <f t="shared" ref="K70:K72" si="35">IF(J70=" "," ",ROUND(H70*J70,2))</f>
        <v>1242.1400000000001</v>
      </c>
    </row>
    <row r="71" spans="1:11" s="1" customFormat="1" ht="63.75" outlineLevel="1">
      <c r="A71" s="156" t="s">
        <v>407</v>
      </c>
      <c r="B71" s="156" t="s">
        <v>411</v>
      </c>
      <c r="C71" s="157" t="s">
        <v>837</v>
      </c>
      <c r="E71" s="162" t="s">
        <v>632</v>
      </c>
      <c r="F71" s="188" t="s">
        <v>854</v>
      </c>
      <c r="G71" s="189" t="s">
        <v>27</v>
      </c>
      <c r="H71" s="31">
        <v>6.8672000000000004</v>
      </c>
      <c r="I71" s="190">
        <v>821.93000000000006</v>
      </c>
      <c r="J71" s="173">
        <f>ROUND(I71+I71*$K$8,2)</f>
        <v>1023.47</v>
      </c>
      <c r="K71" s="173">
        <f>IF(J71=" "," ",ROUND(H71*J71,2))</f>
        <v>7028.37</v>
      </c>
    </row>
    <row r="72" spans="1:11" s="1" customFormat="1" ht="89.25" outlineLevel="1">
      <c r="A72" s="156" t="s">
        <v>454</v>
      </c>
      <c r="B72" s="156" t="s">
        <v>1421</v>
      </c>
      <c r="C72" s="157">
        <v>87745</v>
      </c>
      <c r="E72" s="162" t="s">
        <v>857</v>
      </c>
      <c r="F72" s="30" t="s">
        <v>742</v>
      </c>
      <c r="G72" s="71" t="s">
        <v>26</v>
      </c>
      <c r="H72" s="31">
        <v>85.84</v>
      </c>
      <c r="I72" s="172">
        <v>50.75</v>
      </c>
      <c r="J72" s="173">
        <f t="shared" si="34"/>
        <v>63.19</v>
      </c>
      <c r="K72" s="173">
        <f t="shared" si="35"/>
        <v>5424.23</v>
      </c>
    </row>
    <row r="73" spans="1:11" ht="30">
      <c r="E73" s="164" t="s">
        <v>492</v>
      </c>
      <c r="F73" s="165" t="s">
        <v>634</v>
      </c>
      <c r="G73" s="166"/>
      <c r="H73" s="167"/>
      <c r="I73" s="171"/>
      <c r="J73" s="171"/>
      <c r="K73" s="171">
        <f>SUM(K74:K77)</f>
        <v>20158.89</v>
      </c>
    </row>
    <row r="74" spans="1:11" s="1" customFormat="1" ht="76.5" outlineLevel="1">
      <c r="A74" s="156" t="s">
        <v>454</v>
      </c>
      <c r="B74" s="156" t="s">
        <v>1421</v>
      </c>
      <c r="C74" s="157">
        <v>98546</v>
      </c>
      <c r="E74" s="162" t="s">
        <v>635</v>
      </c>
      <c r="F74" s="30" t="s">
        <v>743</v>
      </c>
      <c r="G74" s="71" t="s">
        <v>26</v>
      </c>
      <c r="H74" s="31">
        <v>94.08</v>
      </c>
      <c r="I74" s="172">
        <v>106.69</v>
      </c>
      <c r="J74" s="173">
        <f t="shared" ref="J74:J77" si="36">ROUND(I74+I74*$K$8,2)</f>
        <v>132.85</v>
      </c>
      <c r="K74" s="173">
        <f t="shared" ref="K74:K77" si="37">IF(J74=" "," ",ROUND(H74*J74,2))</f>
        <v>12498.53</v>
      </c>
    </row>
    <row r="75" spans="1:11" s="1" customFormat="1" ht="38.25" outlineLevel="1">
      <c r="A75" s="156" t="s">
        <v>454</v>
      </c>
      <c r="B75" s="156" t="s">
        <v>1421</v>
      </c>
      <c r="C75" s="157">
        <v>98565</v>
      </c>
      <c r="E75" s="162" t="s">
        <v>636</v>
      </c>
      <c r="F75" s="30" t="s">
        <v>744</v>
      </c>
      <c r="G75" s="71" t="s">
        <v>26</v>
      </c>
      <c r="H75" s="31">
        <v>85.84</v>
      </c>
      <c r="I75" s="172">
        <v>50.65</v>
      </c>
      <c r="J75" s="173">
        <f t="shared" si="36"/>
        <v>63.07</v>
      </c>
      <c r="K75" s="173">
        <f t="shared" si="37"/>
        <v>5413.93</v>
      </c>
    </row>
    <row r="76" spans="1:11" s="1" customFormat="1" ht="38.25" outlineLevel="1">
      <c r="A76" s="156" t="s">
        <v>454</v>
      </c>
      <c r="B76" s="156" t="s">
        <v>1421</v>
      </c>
      <c r="C76" s="157">
        <v>98566</v>
      </c>
      <c r="E76" s="162" t="s">
        <v>637</v>
      </c>
      <c r="F76" s="30" t="s">
        <v>745</v>
      </c>
      <c r="G76" s="71" t="s">
        <v>26</v>
      </c>
      <c r="H76" s="31">
        <v>28.84</v>
      </c>
      <c r="I76" s="172">
        <v>61.16</v>
      </c>
      <c r="J76" s="173">
        <f t="shared" si="36"/>
        <v>76.16</v>
      </c>
      <c r="K76" s="173">
        <f t="shared" si="37"/>
        <v>2196.4499999999998</v>
      </c>
    </row>
    <row r="77" spans="1:11" s="1" customFormat="1" ht="25.5" outlineLevel="1">
      <c r="A77" s="156" t="s">
        <v>476</v>
      </c>
      <c r="B77" s="156" t="s">
        <v>560</v>
      </c>
      <c r="C77" s="157" t="s">
        <v>83</v>
      </c>
      <c r="E77" s="162" t="s">
        <v>638</v>
      </c>
      <c r="F77" s="30" t="s">
        <v>746</v>
      </c>
      <c r="G77" s="71" t="s">
        <v>56</v>
      </c>
      <c r="H77" s="31">
        <v>2</v>
      </c>
      <c r="I77" s="172">
        <v>20.07</v>
      </c>
      <c r="J77" s="173">
        <f t="shared" si="36"/>
        <v>24.99</v>
      </c>
      <c r="K77" s="173">
        <f t="shared" si="37"/>
        <v>49.98</v>
      </c>
    </row>
    <row r="78" spans="1:11" ht="15">
      <c r="E78" s="164" t="s">
        <v>493</v>
      </c>
      <c r="F78" s="165" t="s">
        <v>620</v>
      </c>
      <c r="G78" s="166"/>
      <c r="H78" s="167"/>
      <c r="I78" s="171"/>
      <c r="J78" s="171"/>
      <c r="K78" s="171">
        <f>SUM(K79:K80)</f>
        <v>14830.289999999999</v>
      </c>
    </row>
    <row r="79" spans="1:11" s="1" customFormat="1" ht="38.25" outlineLevel="1">
      <c r="A79" s="156" t="s">
        <v>407</v>
      </c>
      <c r="B79" s="156" t="s">
        <v>411</v>
      </c>
      <c r="C79" s="157" t="s">
        <v>616</v>
      </c>
      <c r="E79" s="162" t="s">
        <v>640</v>
      </c>
      <c r="F79" s="30" t="s">
        <v>643</v>
      </c>
      <c r="G79" s="71" t="s">
        <v>26</v>
      </c>
      <c r="H79" s="31">
        <v>64.02</v>
      </c>
      <c r="I79" s="172">
        <v>151.68</v>
      </c>
      <c r="J79" s="173">
        <f>ROUND(I79+I79*$K$8,2)</f>
        <v>188.87</v>
      </c>
      <c r="K79" s="173">
        <f>IF(J79=" "," ",ROUND(H79*J79,2))</f>
        <v>12091.46</v>
      </c>
    </row>
    <row r="80" spans="1:11" s="1" customFormat="1" ht="38.25" outlineLevel="1">
      <c r="A80" s="156" t="s">
        <v>407</v>
      </c>
      <c r="B80" s="156" t="s">
        <v>411</v>
      </c>
      <c r="C80" s="157" t="s">
        <v>622</v>
      </c>
      <c r="E80" s="162" t="s">
        <v>644</v>
      </c>
      <c r="F80" s="30" t="s">
        <v>642</v>
      </c>
      <c r="G80" s="71" t="s">
        <v>26</v>
      </c>
      <c r="H80" s="31">
        <v>14.16</v>
      </c>
      <c r="I80" s="172">
        <v>155.33000000000001</v>
      </c>
      <c r="J80" s="173">
        <f t="shared" ref="J80" si="38">ROUND(I80+I80*$K$8,2)</f>
        <v>193.42</v>
      </c>
      <c r="K80" s="173">
        <f t="shared" ref="K80" si="39">IF(J80=" "," ",ROUND(H80*J80,2))</f>
        <v>2738.83</v>
      </c>
    </row>
    <row r="81" spans="1:11" ht="15.75">
      <c r="E81" s="72">
        <v>4</v>
      </c>
      <c r="F81" s="72" t="s">
        <v>582</v>
      </c>
      <c r="G81" s="73"/>
      <c r="H81" s="74"/>
      <c r="I81" s="170"/>
      <c r="J81" s="170"/>
      <c r="K81" s="170">
        <f>K82+K85+K87</f>
        <v>149468.26</v>
      </c>
    </row>
    <row r="82" spans="1:11" ht="15">
      <c r="E82" s="164" t="s">
        <v>494</v>
      </c>
      <c r="F82" s="165" t="s">
        <v>645</v>
      </c>
      <c r="G82" s="166"/>
      <c r="H82" s="167"/>
      <c r="I82" s="171"/>
      <c r="J82" s="171"/>
      <c r="K82" s="171">
        <f>SUM(K83:K84)</f>
        <v>76791.040000000008</v>
      </c>
    </row>
    <row r="83" spans="1:11" s="1" customFormat="1" ht="38.25" outlineLevel="1">
      <c r="A83" s="156" t="s">
        <v>476</v>
      </c>
      <c r="B83" s="156" t="s">
        <v>560</v>
      </c>
      <c r="C83" s="157" t="s">
        <v>87</v>
      </c>
      <c r="E83" s="162" t="s">
        <v>660</v>
      </c>
      <c r="F83" s="30" t="s">
        <v>747</v>
      </c>
      <c r="G83" s="71" t="s">
        <v>26</v>
      </c>
      <c r="H83" s="31">
        <v>695.6</v>
      </c>
      <c r="I83" s="172">
        <v>70.02</v>
      </c>
      <c r="J83" s="173">
        <f>ROUND(I83+I83*$K$8,2)</f>
        <v>87.19</v>
      </c>
      <c r="K83" s="173">
        <f>IF(J83=" "," ",ROUND(H83*J83,2))</f>
        <v>60649.36</v>
      </c>
    </row>
    <row r="84" spans="1:11" s="1" customFormat="1" ht="38.25" outlineLevel="1">
      <c r="A84" s="156" t="s">
        <v>407</v>
      </c>
      <c r="B84" s="156" t="s">
        <v>411</v>
      </c>
      <c r="C84" s="157" t="s">
        <v>825</v>
      </c>
      <c r="E84" s="162" t="s">
        <v>661</v>
      </c>
      <c r="F84" s="30" t="s">
        <v>1335</v>
      </c>
      <c r="G84" s="71" t="s">
        <v>26</v>
      </c>
      <c r="H84" s="31">
        <v>86.9</v>
      </c>
      <c r="I84" s="172">
        <v>149.16999999999999</v>
      </c>
      <c r="J84" s="173">
        <f t="shared" ref="J84" si="40">ROUND(I84+I84*$K$8,2)</f>
        <v>185.75</v>
      </c>
      <c r="K84" s="173">
        <f t="shared" ref="K84" si="41">IF(J84=" "," ",ROUND(H84*J84,2))</f>
        <v>16141.68</v>
      </c>
    </row>
    <row r="85" spans="1:11" ht="15">
      <c r="E85" s="164" t="s">
        <v>495</v>
      </c>
      <c r="F85" s="165" t="s">
        <v>654</v>
      </c>
      <c r="G85" s="166"/>
      <c r="H85" s="167"/>
      <c r="I85" s="171"/>
      <c r="J85" s="171"/>
      <c r="K85" s="171">
        <f>SUM(K86:K86)</f>
        <v>8294</v>
      </c>
    </row>
    <row r="86" spans="1:11" s="1" customFormat="1" ht="25.5" outlineLevel="1">
      <c r="A86" s="156" t="s">
        <v>454</v>
      </c>
      <c r="B86" s="156" t="s">
        <v>1421</v>
      </c>
      <c r="C86" s="157">
        <v>87414</v>
      </c>
      <c r="E86" s="162" t="s">
        <v>662</v>
      </c>
      <c r="F86" s="30" t="s">
        <v>748</v>
      </c>
      <c r="G86" s="71" t="s">
        <v>26</v>
      </c>
      <c r="H86" s="31">
        <v>260</v>
      </c>
      <c r="I86" s="172">
        <v>25.62</v>
      </c>
      <c r="J86" s="173">
        <f>ROUND(I86+I86*$K$8,2)</f>
        <v>31.9</v>
      </c>
      <c r="K86" s="173">
        <f>IF(J86=" "," ",ROUND(H86*J86,2))</f>
        <v>8294</v>
      </c>
    </row>
    <row r="87" spans="1:11" ht="15">
      <c r="E87" s="164" t="s">
        <v>496</v>
      </c>
      <c r="F87" s="165" t="s">
        <v>653</v>
      </c>
      <c r="G87" s="166"/>
      <c r="H87" s="167"/>
      <c r="I87" s="171"/>
      <c r="J87" s="171"/>
      <c r="K87" s="171">
        <f>SUM(K88:K90)</f>
        <v>64383.22</v>
      </c>
    </row>
    <row r="88" spans="1:11" s="1" customFormat="1" ht="25.5" outlineLevel="1">
      <c r="A88" s="156" t="s">
        <v>454</v>
      </c>
      <c r="B88" s="156" t="s">
        <v>1421</v>
      </c>
      <c r="C88" s="157">
        <v>87879</v>
      </c>
      <c r="E88" s="162" t="s">
        <v>663</v>
      </c>
      <c r="F88" s="30" t="s">
        <v>741</v>
      </c>
      <c r="G88" s="71" t="s">
        <v>26</v>
      </c>
      <c r="H88" s="31">
        <v>1391.2</v>
      </c>
      <c r="I88" s="172">
        <v>4.24</v>
      </c>
      <c r="J88" s="173">
        <f>ROUND(I88+I88*$K$8,2)</f>
        <v>5.28</v>
      </c>
      <c r="K88" s="173">
        <f>IF(J88=" "," ",ROUND(H88*J88,2))</f>
        <v>7345.54</v>
      </c>
    </row>
    <row r="89" spans="1:11" s="1" customFormat="1" ht="51" outlineLevel="1">
      <c r="A89" s="156" t="s">
        <v>454</v>
      </c>
      <c r="B89" s="156" t="s">
        <v>1421</v>
      </c>
      <c r="C89" s="157">
        <v>87529</v>
      </c>
      <c r="E89" s="162" t="s">
        <v>664</v>
      </c>
      <c r="F89" s="30" t="s">
        <v>750</v>
      </c>
      <c r="G89" s="71" t="s">
        <v>26</v>
      </c>
      <c r="H89" s="31">
        <v>708.42650000000015</v>
      </c>
      <c r="I89" s="172">
        <v>34.590000000000003</v>
      </c>
      <c r="J89" s="173">
        <f t="shared" ref="J89:J90" si="42">ROUND(I89+I89*$K$8,2)</f>
        <v>43.07</v>
      </c>
      <c r="K89" s="173">
        <f t="shared" ref="K89:K90" si="43">IF(J89=" "," ",ROUND(H89*J89,2))</f>
        <v>30511.93</v>
      </c>
    </row>
    <row r="90" spans="1:11" s="1" customFormat="1" ht="38.25" outlineLevel="1">
      <c r="A90" s="156" t="s">
        <v>454</v>
      </c>
      <c r="B90" s="156" t="s">
        <v>1421</v>
      </c>
      <c r="C90" s="157">
        <v>87535</v>
      </c>
      <c r="E90" s="162" t="s">
        <v>665</v>
      </c>
      <c r="F90" s="30" t="s">
        <v>751</v>
      </c>
      <c r="G90" s="71" t="s">
        <v>26</v>
      </c>
      <c r="H90" s="31">
        <v>682.7734999999999</v>
      </c>
      <c r="I90" s="172">
        <v>31.2</v>
      </c>
      <c r="J90" s="173">
        <f t="shared" si="42"/>
        <v>38.85</v>
      </c>
      <c r="K90" s="173">
        <f t="shared" si="43"/>
        <v>26525.75</v>
      </c>
    </row>
    <row r="91" spans="1:11" ht="31.5">
      <c r="E91" s="72">
        <v>5</v>
      </c>
      <c r="F91" s="180" t="s">
        <v>579</v>
      </c>
      <c r="G91" s="73"/>
      <c r="H91" s="74"/>
      <c r="I91" s="170"/>
      <c r="J91" s="170"/>
      <c r="K91" s="170">
        <f>K92+K99+K117+K131</f>
        <v>105026.75</v>
      </c>
    </row>
    <row r="92" spans="1:11" ht="15">
      <c r="E92" s="164" t="s">
        <v>497</v>
      </c>
      <c r="F92" s="165" t="s">
        <v>646</v>
      </c>
      <c r="G92" s="166"/>
      <c r="H92" s="167"/>
      <c r="I92" s="171"/>
      <c r="J92" s="171"/>
      <c r="K92" s="171">
        <f>SUM(K93:K98)</f>
        <v>22274.93</v>
      </c>
    </row>
    <row r="93" spans="1:11" s="1" customFormat="1" ht="25.5" outlineLevel="1">
      <c r="A93" s="156" t="s">
        <v>454</v>
      </c>
      <c r="B93" s="156" t="s">
        <v>1421</v>
      </c>
      <c r="C93" s="157">
        <v>93358</v>
      </c>
      <c r="E93" s="162" t="s">
        <v>828</v>
      </c>
      <c r="F93" s="30" t="s">
        <v>236</v>
      </c>
      <c r="G93" s="71" t="s">
        <v>27</v>
      </c>
      <c r="H93" s="31">
        <v>32</v>
      </c>
      <c r="I93" s="172">
        <v>73.3</v>
      </c>
      <c r="J93" s="173">
        <f>ROUND(I93+I93*$K$8,2)</f>
        <v>91.27</v>
      </c>
      <c r="K93" s="173">
        <f>IF(J93=" "," ",ROUND(H93*J93,2))</f>
        <v>2920.64</v>
      </c>
    </row>
    <row r="94" spans="1:11" s="1" customFormat="1" ht="25.5" outlineLevel="1">
      <c r="A94" s="156" t="s">
        <v>454</v>
      </c>
      <c r="B94" s="156" t="s">
        <v>1421</v>
      </c>
      <c r="C94" s="157">
        <v>93382</v>
      </c>
      <c r="E94" s="162" t="s">
        <v>829</v>
      </c>
      <c r="F94" s="30" t="s">
        <v>440</v>
      </c>
      <c r="G94" s="71" t="s">
        <v>27</v>
      </c>
      <c r="H94" s="31">
        <v>32</v>
      </c>
      <c r="I94" s="172">
        <v>23.76</v>
      </c>
      <c r="J94" s="173">
        <f t="shared" ref="J94:J98" si="44">ROUND(I94+I94*$K$8,2)</f>
        <v>29.59</v>
      </c>
      <c r="K94" s="173">
        <f t="shared" ref="K94:K98" si="45">IF(J94=" "," ",ROUND(H94*J94,2))</f>
        <v>946.88</v>
      </c>
    </row>
    <row r="95" spans="1:11" s="1" customFormat="1" ht="38.25" outlineLevel="1">
      <c r="A95" s="156" t="s">
        <v>1419</v>
      </c>
      <c r="B95" s="156" t="s">
        <v>560</v>
      </c>
      <c r="C95" s="157" t="s">
        <v>126</v>
      </c>
      <c r="E95" s="162" t="s">
        <v>830</v>
      </c>
      <c r="F95" s="30" t="s">
        <v>167</v>
      </c>
      <c r="G95" s="71" t="s">
        <v>29</v>
      </c>
      <c r="H95" s="31">
        <v>48</v>
      </c>
      <c r="I95" s="172">
        <v>32.31</v>
      </c>
      <c r="J95" s="173">
        <f t="shared" si="44"/>
        <v>40.229999999999997</v>
      </c>
      <c r="K95" s="173">
        <f t="shared" si="45"/>
        <v>1931.04</v>
      </c>
    </row>
    <row r="96" spans="1:11" s="1" customFormat="1" ht="38.25" outlineLevel="1">
      <c r="A96" s="156" t="s">
        <v>1419</v>
      </c>
      <c r="B96" s="156" t="s">
        <v>560</v>
      </c>
      <c r="C96" s="157" t="s">
        <v>127</v>
      </c>
      <c r="E96" s="162" t="s">
        <v>832</v>
      </c>
      <c r="F96" s="30" t="s">
        <v>168</v>
      </c>
      <c r="G96" s="71" t="s">
        <v>29</v>
      </c>
      <c r="H96" s="31">
        <v>70</v>
      </c>
      <c r="I96" s="172">
        <v>61.65</v>
      </c>
      <c r="J96" s="173">
        <f t="shared" si="44"/>
        <v>76.77</v>
      </c>
      <c r="K96" s="173">
        <f t="shared" si="45"/>
        <v>5373.9</v>
      </c>
    </row>
    <row r="97" spans="1:11" s="1" customFormat="1" ht="63.75" outlineLevel="1">
      <c r="A97" s="156" t="s">
        <v>1419</v>
      </c>
      <c r="B97" s="156" t="s">
        <v>560</v>
      </c>
      <c r="C97" s="157" t="s">
        <v>135</v>
      </c>
      <c r="E97" s="162" t="s">
        <v>833</v>
      </c>
      <c r="F97" s="30" t="s">
        <v>571</v>
      </c>
      <c r="G97" s="71" t="s">
        <v>56</v>
      </c>
      <c r="H97" s="31">
        <v>8</v>
      </c>
      <c r="I97" s="172">
        <v>743.61</v>
      </c>
      <c r="J97" s="173">
        <f t="shared" si="44"/>
        <v>925.94</v>
      </c>
      <c r="K97" s="173">
        <f t="shared" si="45"/>
        <v>7407.52</v>
      </c>
    </row>
    <row r="98" spans="1:11" s="1" customFormat="1" ht="63.75" outlineLevel="1">
      <c r="A98" s="156" t="s">
        <v>1419</v>
      </c>
      <c r="B98" s="156" t="s">
        <v>560</v>
      </c>
      <c r="C98" s="157" t="s">
        <v>134</v>
      </c>
      <c r="E98" s="162" t="s">
        <v>831</v>
      </c>
      <c r="F98" s="30" t="s">
        <v>570</v>
      </c>
      <c r="G98" s="71" t="s">
        <v>56</v>
      </c>
      <c r="H98" s="31">
        <v>3</v>
      </c>
      <c r="I98" s="172">
        <v>989.12</v>
      </c>
      <c r="J98" s="173">
        <f t="shared" si="44"/>
        <v>1231.6500000000001</v>
      </c>
      <c r="K98" s="173">
        <f t="shared" si="45"/>
        <v>3694.95</v>
      </c>
    </row>
    <row r="99" spans="1:11" ht="15">
      <c r="E99" s="164" t="s">
        <v>498</v>
      </c>
      <c r="F99" s="165" t="s">
        <v>647</v>
      </c>
      <c r="G99" s="166"/>
      <c r="H99" s="167"/>
      <c r="I99" s="171"/>
      <c r="J99" s="171"/>
      <c r="K99" s="171">
        <f>SUM(K100:K116)</f>
        <v>30521.370000000003</v>
      </c>
    </row>
    <row r="100" spans="1:11" s="1" customFormat="1" ht="25.5" outlineLevel="1">
      <c r="A100" s="156" t="s">
        <v>454</v>
      </c>
      <c r="B100" s="156" t="s">
        <v>1421</v>
      </c>
      <c r="C100" s="157">
        <v>93358</v>
      </c>
      <c r="E100" s="162" t="s">
        <v>771</v>
      </c>
      <c r="F100" s="30" t="s">
        <v>236</v>
      </c>
      <c r="G100" s="71" t="s">
        <v>27</v>
      </c>
      <c r="H100" s="31">
        <v>11.4</v>
      </c>
      <c r="I100" s="172">
        <v>73.3</v>
      </c>
      <c r="J100" s="173">
        <f>ROUND(I100+I100*$K$8,2)</f>
        <v>91.27</v>
      </c>
      <c r="K100" s="173">
        <f>IF(J100=" "," ",ROUND(H100*J100,2))</f>
        <v>1040.48</v>
      </c>
    </row>
    <row r="101" spans="1:11" s="1" customFormat="1" ht="25.5" outlineLevel="1">
      <c r="A101" s="156" t="s">
        <v>454</v>
      </c>
      <c r="B101" s="156" t="s">
        <v>1421</v>
      </c>
      <c r="C101" s="157">
        <v>93382</v>
      </c>
      <c r="E101" s="162" t="s">
        <v>776</v>
      </c>
      <c r="F101" s="30" t="s">
        <v>440</v>
      </c>
      <c r="G101" s="71" t="s">
        <v>27</v>
      </c>
      <c r="H101" s="31">
        <v>11.4</v>
      </c>
      <c r="I101" s="172">
        <v>23.76</v>
      </c>
      <c r="J101" s="173">
        <f t="shared" ref="J101:J116" si="46">ROUND(I101+I101*$K$8,2)</f>
        <v>29.59</v>
      </c>
      <c r="K101" s="173">
        <f t="shared" ref="K101:K116" si="47">IF(J101=" "," ",ROUND(H101*J101,2))</f>
        <v>337.33</v>
      </c>
    </row>
    <row r="102" spans="1:11" s="1" customFormat="1" ht="38.25" outlineLevel="1">
      <c r="A102" s="156" t="s">
        <v>454</v>
      </c>
      <c r="B102" s="156" t="s">
        <v>1421</v>
      </c>
      <c r="C102" s="157">
        <v>91222</v>
      </c>
      <c r="E102" s="162" t="s">
        <v>777</v>
      </c>
      <c r="F102" s="30" t="s">
        <v>437</v>
      </c>
      <c r="G102" s="71" t="s">
        <v>29</v>
      </c>
      <c r="H102" s="31">
        <v>100</v>
      </c>
      <c r="I102" s="172">
        <v>7.84</v>
      </c>
      <c r="J102" s="173">
        <f t="shared" si="46"/>
        <v>9.76</v>
      </c>
      <c r="K102" s="173">
        <f t="shared" si="47"/>
        <v>976</v>
      </c>
    </row>
    <row r="103" spans="1:11" s="1" customFormat="1" ht="38.25" outlineLevel="1">
      <c r="A103" s="156" t="s">
        <v>407</v>
      </c>
      <c r="B103" s="156" t="s">
        <v>411</v>
      </c>
      <c r="C103" s="157" t="s">
        <v>728</v>
      </c>
      <c r="E103" s="162" t="s">
        <v>778</v>
      </c>
      <c r="F103" s="30" t="s">
        <v>775</v>
      </c>
      <c r="G103" s="71" t="s">
        <v>711</v>
      </c>
      <c r="H103" s="31">
        <v>4</v>
      </c>
      <c r="I103" s="172">
        <v>1433.2900000000002</v>
      </c>
      <c r="J103" s="173">
        <f t="shared" si="46"/>
        <v>1784.73</v>
      </c>
      <c r="K103" s="173">
        <f t="shared" si="47"/>
        <v>7138.92</v>
      </c>
    </row>
    <row r="104" spans="1:11" s="1" customFormat="1" ht="25.5" outlineLevel="1">
      <c r="A104" s="156" t="s">
        <v>454</v>
      </c>
      <c r="B104" s="156" t="s">
        <v>1421</v>
      </c>
      <c r="C104" s="157">
        <v>94796</v>
      </c>
      <c r="E104" s="162" t="s">
        <v>779</v>
      </c>
      <c r="F104" s="30" t="s">
        <v>234</v>
      </c>
      <c r="G104" s="71" t="s">
        <v>56</v>
      </c>
      <c r="H104" s="31">
        <v>1</v>
      </c>
      <c r="I104" s="172">
        <v>36.93</v>
      </c>
      <c r="J104" s="173">
        <f t="shared" ref="J104" si="48">ROUND(I104+I104*$K$8,2)</f>
        <v>45.99</v>
      </c>
      <c r="K104" s="173">
        <f t="shared" ref="K104" si="49">IF(J104=" "," ",ROUND(H104*J104,2))</f>
        <v>45.99</v>
      </c>
    </row>
    <row r="105" spans="1:11" s="1" customFormat="1" ht="38.25" outlineLevel="1">
      <c r="A105" s="156" t="s">
        <v>454</v>
      </c>
      <c r="B105" s="156" t="s">
        <v>1421</v>
      </c>
      <c r="C105" s="157">
        <v>94714</v>
      </c>
      <c r="E105" s="162" t="s">
        <v>780</v>
      </c>
      <c r="F105" s="30" t="s">
        <v>540</v>
      </c>
      <c r="G105" s="71" t="s">
        <v>56</v>
      </c>
      <c r="H105" s="31">
        <v>7</v>
      </c>
      <c r="I105" s="172">
        <v>309.67</v>
      </c>
      <c r="J105" s="173">
        <f t="shared" si="46"/>
        <v>385.6</v>
      </c>
      <c r="K105" s="173">
        <f t="shared" si="47"/>
        <v>2699.2</v>
      </c>
    </row>
    <row r="106" spans="1:11" s="1" customFormat="1" ht="38.25" outlineLevel="1">
      <c r="A106" s="156" t="s">
        <v>454</v>
      </c>
      <c r="B106" s="156" t="s">
        <v>1421</v>
      </c>
      <c r="C106" s="157">
        <v>94704</v>
      </c>
      <c r="E106" s="162" t="s">
        <v>781</v>
      </c>
      <c r="F106" s="30" t="s">
        <v>539</v>
      </c>
      <c r="G106" s="71" t="s">
        <v>56</v>
      </c>
      <c r="H106" s="31">
        <v>1</v>
      </c>
      <c r="I106" s="172">
        <v>24.59</v>
      </c>
      <c r="J106" s="173">
        <f t="shared" ref="J106" si="50">ROUND(I106+I106*$K$8,2)</f>
        <v>30.62</v>
      </c>
      <c r="K106" s="173">
        <f t="shared" ref="K106" si="51">IF(J106=" "," ",ROUND(H106*J106,2))</f>
        <v>30.62</v>
      </c>
    </row>
    <row r="107" spans="1:11" s="1" customFormat="1" ht="25.5" outlineLevel="1">
      <c r="A107" s="156" t="s">
        <v>407</v>
      </c>
      <c r="B107" s="156" t="s">
        <v>411</v>
      </c>
      <c r="C107" s="157" t="s">
        <v>733</v>
      </c>
      <c r="E107" s="162" t="s">
        <v>782</v>
      </c>
      <c r="F107" s="30" t="s">
        <v>180</v>
      </c>
      <c r="G107" s="71" t="s">
        <v>29</v>
      </c>
      <c r="H107" s="31">
        <v>50</v>
      </c>
      <c r="I107" s="172">
        <v>78.62</v>
      </c>
      <c r="J107" s="173">
        <f t="shared" si="46"/>
        <v>97.9</v>
      </c>
      <c r="K107" s="173">
        <f t="shared" si="47"/>
        <v>4895</v>
      </c>
    </row>
    <row r="108" spans="1:11" s="1" customFormat="1" ht="25.5" outlineLevel="1">
      <c r="A108" s="156" t="s">
        <v>407</v>
      </c>
      <c r="B108" s="156" t="s">
        <v>411</v>
      </c>
      <c r="C108" s="157" t="s">
        <v>735</v>
      </c>
      <c r="E108" s="162" t="s">
        <v>783</v>
      </c>
      <c r="F108" s="30" t="s">
        <v>179</v>
      </c>
      <c r="G108" s="71" t="s">
        <v>29</v>
      </c>
      <c r="H108" s="31">
        <v>50</v>
      </c>
      <c r="I108" s="172">
        <v>25.42</v>
      </c>
      <c r="J108" s="173">
        <f t="shared" si="46"/>
        <v>31.65</v>
      </c>
      <c r="K108" s="173">
        <f t="shared" si="47"/>
        <v>1582.5</v>
      </c>
    </row>
    <row r="109" spans="1:11" s="1" customFormat="1" ht="25.5" outlineLevel="1">
      <c r="A109" s="156" t="s">
        <v>407</v>
      </c>
      <c r="B109" s="156" t="s">
        <v>411</v>
      </c>
      <c r="C109" s="157" t="s">
        <v>738</v>
      </c>
      <c r="E109" s="162" t="s">
        <v>784</v>
      </c>
      <c r="F109" s="30" t="s">
        <v>178</v>
      </c>
      <c r="G109" s="71" t="s">
        <v>29</v>
      </c>
      <c r="H109" s="31">
        <v>50</v>
      </c>
      <c r="I109" s="172">
        <v>15.55</v>
      </c>
      <c r="J109" s="173">
        <f t="shared" ref="J109" si="52">ROUND(I109+I109*$K$8,2)</f>
        <v>19.36</v>
      </c>
      <c r="K109" s="173">
        <f t="shared" ref="K109" si="53">IF(J109=" "," ",ROUND(H109*J109,2))</f>
        <v>968</v>
      </c>
    </row>
    <row r="110" spans="1:11" s="1" customFormat="1" ht="25.5" outlineLevel="1">
      <c r="A110" s="156" t="s">
        <v>407</v>
      </c>
      <c r="B110" s="156" t="s">
        <v>411</v>
      </c>
      <c r="C110" s="157" t="s">
        <v>772</v>
      </c>
      <c r="E110" s="162" t="s">
        <v>785</v>
      </c>
      <c r="F110" s="30" t="s">
        <v>177</v>
      </c>
      <c r="G110" s="71" t="s">
        <v>29</v>
      </c>
      <c r="H110" s="31">
        <v>300</v>
      </c>
      <c r="I110" s="172">
        <v>7.1299999999999981</v>
      </c>
      <c r="J110" s="173">
        <f t="shared" si="46"/>
        <v>8.8800000000000008</v>
      </c>
      <c r="K110" s="173">
        <f t="shared" si="47"/>
        <v>2664</v>
      </c>
    </row>
    <row r="111" spans="1:11" s="1" customFormat="1" ht="25.5" outlineLevel="1">
      <c r="A111" s="156" t="s">
        <v>407</v>
      </c>
      <c r="B111" s="156" t="s">
        <v>411</v>
      </c>
      <c r="C111" s="157" t="s">
        <v>792</v>
      </c>
      <c r="E111" s="162" t="s">
        <v>786</v>
      </c>
      <c r="F111" s="30" t="s">
        <v>176</v>
      </c>
      <c r="G111" s="71" t="s">
        <v>29</v>
      </c>
      <c r="H111" s="31">
        <v>50</v>
      </c>
      <c r="I111" s="172">
        <v>6.1499999999999995</v>
      </c>
      <c r="J111" s="173">
        <f t="shared" si="46"/>
        <v>7.66</v>
      </c>
      <c r="K111" s="173">
        <f t="shared" si="47"/>
        <v>383</v>
      </c>
    </row>
    <row r="112" spans="1:11" s="1" customFormat="1" ht="38.25" outlineLevel="1">
      <c r="A112" s="156" t="s">
        <v>1419</v>
      </c>
      <c r="B112" s="156" t="s">
        <v>560</v>
      </c>
      <c r="C112" s="157" t="s">
        <v>142</v>
      </c>
      <c r="E112" s="162" t="s">
        <v>787</v>
      </c>
      <c r="F112" s="30" t="s">
        <v>299</v>
      </c>
      <c r="G112" s="71" t="s">
        <v>56</v>
      </c>
      <c r="H112" s="31">
        <v>4</v>
      </c>
      <c r="I112" s="172">
        <v>546.22</v>
      </c>
      <c r="J112" s="173">
        <f t="shared" si="46"/>
        <v>680.15</v>
      </c>
      <c r="K112" s="173">
        <f t="shared" si="47"/>
        <v>2720.6</v>
      </c>
    </row>
    <row r="113" spans="1:11" s="1" customFormat="1" ht="38.25" outlineLevel="1">
      <c r="A113" s="156" t="s">
        <v>454</v>
      </c>
      <c r="B113" s="156" t="s">
        <v>1421</v>
      </c>
      <c r="C113" s="157">
        <v>94794</v>
      </c>
      <c r="E113" s="162" t="s">
        <v>788</v>
      </c>
      <c r="F113" s="30" t="s">
        <v>233</v>
      </c>
      <c r="G113" s="71" t="s">
        <v>56</v>
      </c>
      <c r="H113" s="31">
        <v>15</v>
      </c>
      <c r="I113" s="172">
        <v>223.87</v>
      </c>
      <c r="J113" s="173">
        <f t="shared" si="46"/>
        <v>278.76</v>
      </c>
      <c r="K113" s="173">
        <f t="shared" si="47"/>
        <v>4181.3999999999996</v>
      </c>
    </row>
    <row r="114" spans="1:11" s="1" customFormat="1" ht="38.25" outlineLevel="1">
      <c r="A114" s="156" t="s">
        <v>454</v>
      </c>
      <c r="B114" s="156" t="s">
        <v>1421</v>
      </c>
      <c r="C114" s="157">
        <v>89987</v>
      </c>
      <c r="E114" s="162" t="s">
        <v>789</v>
      </c>
      <c r="F114" s="30" t="s">
        <v>232</v>
      </c>
      <c r="G114" s="71" t="s">
        <v>56</v>
      </c>
      <c r="H114" s="31">
        <v>2</v>
      </c>
      <c r="I114" s="172">
        <v>126.24</v>
      </c>
      <c r="J114" s="173">
        <f t="shared" si="46"/>
        <v>157.19</v>
      </c>
      <c r="K114" s="173">
        <f t="shared" si="47"/>
        <v>314.38</v>
      </c>
    </row>
    <row r="115" spans="1:11" s="1" customFormat="1" ht="38.25" outlineLevel="1">
      <c r="A115" s="156" t="s">
        <v>454</v>
      </c>
      <c r="B115" s="156" t="s">
        <v>1421</v>
      </c>
      <c r="C115" s="157">
        <v>95635</v>
      </c>
      <c r="E115" s="162" t="s">
        <v>790</v>
      </c>
      <c r="F115" s="30" t="s">
        <v>1327</v>
      </c>
      <c r="G115" s="71" t="s">
        <v>56</v>
      </c>
      <c r="H115" s="31">
        <v>1</v>
      </c>
      <c r="I115" s="172">
        <v>201.24</v>
      </c>
      <c r="J115" s="173">
        <f t="shared" ref="J115" si="54">ROUND(I115+I115*$K$8,2)</f>
        <v>250.58</v>
      </c>
      <c r="K115" s="173">
        <f t="shared" ref="K115" si="55">IF(J115=" "," ",ROUND(H115*J115,2))</f>
        <v>250.58</v>
      </c>
    </row>
    <row r="116" spans="1:11" s="1" customFormat="1" ht="25.5" outlineLevel="1">
      <c r="A116" s="156" t="s">
        <v>454</v>
      </c>
      <c r="B116" s="156" t="s">
        <v>1421</v>
      </c>
      <c r="C116" s="157">
        <v>95675</v>
      </c>
      <c r="E116" s="162" t="s">
        <v>791</v>
      </c>
      <c r="F116" s="30" t="s">
        <v>547</v>
      </c>
      <c r="G116" s="71" t="s">
        <v>56</v>
      </c>
      <c r="H116" s="31">
        <v>1</v>
      </c>
      <c r="I116" s="172">
        <v>235.6</v>
      </c>
      <c r="J116" s="173">
        <f t="shared" si="46"/>
        <v>293.37</v>
      </c>
      <c r="K116" s="173">
        <f t="shared" si="47"/>
        <v>293.37</v>
      </c>
    </row>
    <row r="117" spans="1:11" ht="15">
      <c r="E117" s="164" t="s">
        <v>499</v>
      </c>
      <c r="F117" s="165" t="s">
        <v>648</v>
      </c>
      <c r="G117" s="166"/>
      <c r="H117" s="167"/>
      <c r="I117" s="171"/>
      <c r="J117" s="171"/>
      <c r="K117" s="171">
        <f>SUM(K118:K130)</f>
        <v>27176.370000000003</v>
      </c>
    </row>
    <row r="118" spans="1:11" s="1" customFormat="1" ht="25.5" outlineLevel="1">
      <c r="A118" s="156" t="s">
        <v>454</v>
      </c>
      <c r="B118" s="156" t="s">
        <v>1421</v>
      </c>
      <c r="C118" s="157">
        <v>93358</v>
      </c>
      <c r="E118" s="162" t="s">
        <v>803</v>
      </c>
      <c r="F118" s="30" t="s">
        <v>236</v>
      </c>
      <c r="G118" s="71" t="s">
        <v>27</v>
      </c>
      <c r="H118" s="31">
        <v>28.799999999999997</v>
      </c>
      <c r="I118" s="172">
        <v>73.3</v>
      </c>
      <c r="J118" s="173">
        <f>ROUND(I118+I118*$K$8,2)</f>
        <v>91.27</v>
      </c>
      <c r="K118" s="173">
        <f>IF(J118=" "," ",ROUND(H118*J118,2))</f>
        <v>2628.58</v>
      </c>
    </row>
    <row r="119" spans="1:11" s="1" customFormat="1" ht="25.5" outlineLevel="1">
      <c r="A119" s="156" t="s">
        <v>454</v>
      </c>
      <c r="B119" s="156" t="s">
        <v>1421</v>
      </c>
      <c r="C119" s="157">
        <v>93382</v>
      </c>
      <c r="E119" s="162" t="s">
        <v>804</v>
      </c>
      <c r="F119" s="30" t="s">
        <v>440</v>
      </c>
      <c r="G119" s="71" t="s">
        <v>27</v>
      </c>
      <c r="H119" s="31">
        <v>28.799999999999997</v>
      </c>
      <c r="I119" s="172">
        <v>23.76</v>
      </c>
      <c r="J119" s="173">
        <f t="shared" ref="J119:J130" si="56">ROUND(I119+I119*$K$8,2)</f>
        <v>29.59</v>
      </c>
      <c r="K119" s="173">
        <f t="shared" ref="K119:K130" si="57">IF(J119=" "," ",ROUND(H119*J119,2))</f>
        <v>852.19</v>
      </c>
    </row>
    <row r="120" spans="1:11" s="1" customFormat="1" ht="38.25" outlineLevel="1">
      <c r="A120" s="156" t="s">
        <v>454</v>
      </c>
      <c r="B120" s="156" t="s">
        <v>1421</v>
      </c>
      <c r="C120" s="157">
        <v>91222</v>
      </c>
      <c r="E120" s="162" t="s">
        <v>805</v>
      </c>
      <c r="F120" s="30" t="s">
        <v>437</v>
      </c>
      <c r="G120" s="71" t="s">
        <v>29</v>
      </c>
      <c r="H120" s="31">
        <v>10</v>
      </c>
      <c r="I120" s="172">
        <v>7.84</v>
      </c>
      <c r="J120" s="173">
        <f t="shared" si="56"/>
        <v>9.76</v>
      </c>
      <c r="K120" s="173">
        <f t="shared" si="57"/>
        <v>97.6</v>
      </c>
    </row>
    <row r="121" spans="1:11" s="1" customFormat="1" ht="38.25" outlineLevel="1">
      <c r="A121" s="156" t="s">
        <v>1419</v>
      </c>
      <c r="B121" s="156" t="s">
        <v>560</v>
      </c>
      <c r="C121" s="157" t="s">
        <v>138</v>
      </c>
      <c r="E121" s="162" t="s">
        <v>806</v>
      </c>
      <c r="F121" s="30" t="s">
        <v>172</v>
      </c>
      <c r="G121" s="71" t="s">
        <v>29</v>
      </c>
      <c r="H121" s="31">
        <v>10</v>
      </c>
      <c r="I121" s="172">
        <v>20.37</v>
      </c>
      <c r="J121" s="173">
        <f t="shared" si="56"/>
        <v>25.36</v>
      </c>
      <c r="K121" s="173">
        <f t="shared" si="57"/>
        <v>253.6</v>
      </c>
    </row>
    <row r="122" spans="1:11" s="1" customFormat="1" ht="38.25" outlineLevel="1">
      <c r="A122" s="156" t="s">
        <v>1419</v>
      </c>
      <c r="B122" s="156" t="s">
        <v>560</v>
      </c>
      <c r="C122" s="157" t="s">
        <v>140</v>
      </c>
      <c r="E122" s="162" t="s">
        <v>807</v>
      </c>
      <c r="F122" s="30" t="s">
        <v>174</v>
      </c>
      <c r="G122" s="71" t="s">
        <v>29</v>
      </c>
      <c r="H122" s="31">
        <v>20</v>
      </c>
      <c r="I122" s="172">
        <v>27.08</v>
      </c>
      <c r="J122" s="173">
        <f t="shared" si="56"/>
        <v>33.72</v>
      </c>
      <c r="K122" s="173">
        <f t="shared" si="57"/>
        <v>674.4</v>
      </c>
    </row>
    <row r="123" spans="1:11" s="1" customFormat="1" ht="38.25" outlineLevel="1">
      <c r="A123" s="156" t="s">
        <v>1419</v>
      </c>
      <c r="B123" s="156" t="s">
        <v>560</v>
      </c>
      <c r="C123" s="157" t="s">
        <v>141</v>
      </c>
      <c r="E123" s="162" t="s">
        <v>808</v>
      </c>
      <c r="F123" s="30" t="s">
        <v>175</v>
      </c>
      <c r="G123" s="71" t="s">
        <v>29</v>
      </c>
      <c r="H123" s="31">
        <v>20</v>
      </c>
      <c r="I123" s="172">
        <v>36.159999999999997</v>
      </c>
      <c r="J123" s="173">
        <f t="shared" si="56"/>
        <v>45.03</v>
      </c>
      <c r="K123" s="173">
        <f t="shared" si="57"/>
        <v>900.6</v>
      </c>
    </row>
    <row r="124" spans="1:11" s="1" customFormat="1" ht="38.25" outlineLevel="1">
      <c r="A124" s="156" t="s">
        <v>1419</v>
      </c>
      <c r="B124" s="156" t="s">
        <v>560</v>
      </c>
      <c r="C124" s="157" t="s">
        <v>139</v>
      </c>
      <c r="E124" s="162" t="s">
        <v>809</v>
      </c>
      <c r="F124" s="30" t="s">
        <v>173</v>
      </c>
      <c r="G124" s="71" t="s">
        <v>29</v>
      </c>
      <c r="H124" s="31">
        <v>150</v>
      </c>
      <c r="I124" s="172">
        <v>38.270000000000003</v>
      </c>
      <c r="J124" s="173">
        <f t="shared" si="56"/>
        <v>47.65</v>
      </c>
      <c r="K124" s="173">
        <f t="shared" si="57"/>
        <v>7147.5</v>
      </c>
    </row>
    <row r="125" spans="1:11" s="1" customFormat="1" ht="38.25" outlineLevel="1">
      <c r="A125" s="156" t="s">
        <v>454</v>
      </c>
      <c r="B125" s="156" t="s">
        <v>1421</v>
      </c>
      <c r="C125" s="157">
        <v>104328</v>
      </c>
      <c r="E125" s="162" t="s">
        <v>1318</v>
      </c>
      <c r="F125" s="30" t="s">
        <v>313</v>
      </c>
      <c r="G125" s="71" t="s">
        <v>56</v>
      </c>
      <c r="H125" s="31">
        <v>12</v>
      </c>
      <c r="I125" s="172">
        <v>66.14</v>
      </c>
      <c r="J125" s="173">
        <f t="shared" si="56"/>
        <v>82.36</v>
      </c>
      <c r="K125" s="173">
        <f t="shared" si="57"/>
        <v>988.32</v>
      </c>
    </row>
    <row r="126" spans="1:11" s="1" customFormat="1" ht="38.25" outlineLevel="1">
      <c r="A126" s="156" t="s">
        <v>454</v>
      </c>
      <c r="B126" s="156" t="s">
        <v>1421</v>
      </c>
      <c r="C126" s="157">
        <v>89709</v>
      </c>
      <c r="E126" s="162" t="s">
        <v>1319</v>
      </c>
      <c r="F126" s="30" t="s">
        <v>312</v>
      </c>
      <c r="G126" s="71" t="s">
        <v>56</v>
      </c>
      <c r="H126" s="31">
        <v>12</v>
      </c>
      <c r="I126" s="172">
        <v>19.62</v>
      </c>
      <c r="J126" s="173">
        <f t="shared" si="56"/>
        <v>24.43</v>
      </c>
      <c r="K126" s="173">
        <f t="shared" si="57"/>
        <v>293.16000000000003</v>
      </c>
    </row>
    <row r="127" spans="1:11" s="1" customFormat="1" ht="51" outlineLevel="1">
      <c r="A127" s="156" t="s">
        <v>1419</v>
      </c>
      <c r="B127" s="156" t="s">
        <v>560</v>
      </c>
      <c r="C127" s="157" t="s">
        <v>125</v>
      </c>
      <c r="E127" s="162" t="s">
        <v>1320</v>
      </c>
      <c r="F127" s="30" t="s">
        <v>166</v>
      </c>
      <c r="G127" s="71" t="s">
        <v>29</v>
      </c>
      <c r="H127" s="31">
        <v>30.75</v>
      </c>
      <c r="I127" s="172">
        <v>110.89</v>
      </c>
      <c r="J127" s="173">
        <f t="shared" si="56"/>
        <v>138.08000000000001</v>
      </c>
      <c r="K127" s="173">
        <f t="shared" si="57"/>
        <v>4245.96</v>
      </c>
    </row>
    <row r="128" spans="1:11" s="1" customFormat="1" ht="38.25" outlineLevel="1">
      <c r="A128" s="156" t="s">
        <v>407</v>
      </c>
      <c r="B128" s="156" t="s">
        <v>411</v>
      </c>
      <c r="C128" s="157" t="s">
        <v>794</v>
      </c>
      <c r="E128" s="162" t="s">
        <v>1321</v>
      </c>
      <c r="F128" s="30" t="s">
        <v>811</v>
      </c>
      <c r="G128" s="71" t="s">
        <v>29</v>
      </c>
      <c r="H128" s="31">
        <v>30.75</v>
      </c>
      <c r="I128" s="172">
        <v>109.91000000000001</v>
      </c>
      <c r="J128" s="173">
        <f t="shared" si="56"/>
        <v>136.86000000000001</v>
      </c>
      <c r="K128" s="173">
        <f t="shared" si="57"/>
        <v>4208.45</v>
      </c>
    </row>
    <row r="129" spans="1:11" s="1" customFormat="1" ht="51" outlineLevel="1">
      <c r="A129" s="156" t="s">
        <v>454</v>
      </c>
      <c r="B129" s="156" t="s">
        <v>1421</v>
      </c>
      <c r="C129" s="157">
        <v>98109</v>
      </c>
      <c r="E129" s="162" t="s">
        <v>1322</v>
      </c>
      <c r="F129" s="30" t="s">
        <v>231</v>
      </c>
      <c r="G129" s="71" t="s">
        <v>56</v>
      </c>
      <c r="H129" s="31">
        <v>2</v>
      </c>
      <c r="I129" s="172">
        <v>748.82</v>
      </c>
      <c r="J129" s="173">
        <f t="shared" si="56"/>
        <v>932.43</v>
      </c>
      <c r="K129" s="173">
        <f t="shared" si="57"/>
        <v>1864.86</v>
      </c>
    </row>
    <row r="130" spans="1:11" s="1" customFormat="1" ht="63.75" outlineLevel="1">
      <c r="A130" s="156" t="s">
        <v>1419</v>
      </c>
      <c r="B130" s="156" t="s">
        <v>560</v>
      </c>
      <c r="C130" s="157" t="s">
        <v>136</v>
      </c>
      <c r="E130" s="162" t="s">
        <v>1323</v>
      </c>
      <c r="F130" s="30" t="s">
        <v>569</v>
      </c>
      <c r="G130" s="71" t="s">
        <v>56</v>
      </c>
      <c r="H130" s="31">
        <v>5</v>
      </c>
      <c r="I130" s="172">
        <v>485.25</v>
      </c>
      <c r="J130" s="173">
        <f t="shared" si="56"/>
        <v>604.23</v>
      </c>
      <c r="K130" s="173">
        <f t="shared" si="57"/>
        <v>3021.15</v>
      </c>
    </row>
    <row r="131" spans="1:11" ht="15">
      <c r="E131" s="164" t="s">
        <v>500</v>
      </c>
      <c r="F131" s="165" t="s">
        <v>649</v>
      </c>
      <c r="G131" s="166"/>
      <c r="H131" s="167"/>
      <c r="I131" s="171"/>
      <c r="J131" s="171"/>
      <c r="K131" s="171">
        <f>SUM(K132:K143)</f>
        <v>25054.079999999991</v>
      </c>
    </row>
    <row r="132" spans="1:11" s="1" customFormat="1" ht="25.5" outlineLevel="1">
      <c r="A132" s="156" t="s">
        <v>454</v>
      </c>
      <c r="B132" s="156" t="s">
        <v>1421</v>
      </c>
      <c r="C132" s="157">
        <v>93358</v>
      </c>
      <c r="E132" s="162" t="s">
        <v>813</v>
      </c>
      <c r="F132" s="30" t="s">
        <v>236</v>
      </c>
      <c r="G132" s="71" t="s">
        <v>27</v>
      </c>
      <c r="H132" s="31">
        <v>38.400000000000006</v>
      </c>
      <c r="I132" s="172">
        <v>73.3</v>
      </c>
      <c r="J132" s="173">
        <f>ROUND(I132+I132*$K$8,2)</f>
        <v>91.27</v>
      </c>
      <c r="K132" s="173">
        <f>IF(J132=" "," ",ROUND(H132*J132,2))</f>
        <v>3504.77</v>
      </c>
    </row>
    <row r="133" spans="1:11" s="1" customFormat="1" ht="25.5" outlineLevel="1">
      <c r="A133" s="156" t="s">
        <v>454</v>
      </c>
      <c r="B133" s="156" t="s">
        <v>1421</v>
      </c>
      <c r="C133" s="157">
        <v>93382</v>
      </c>
      <c r="E133" s="162" t="s">
        <v>814</v>
      </c>
      <c r="F133" s="30" t="s">
        <v>440</v>
      </c>
      <c r="G133" s="71" t="s">
        <v>27</v>
      </c>
      <c r="H133" s="31">
        <v>38.400000000000006</v>
      </c>
      <c r="I133" s="172">
        <v>23.76</v>
      </c>
      <c r="J133" s="173">
        <f t="shared" ref="J133:J143" si="58">ROUND(I133+I133*$K$8,2)</f>
        <v>29.59</v>
      </c>
      <c r="K133" s="173">
        <f t="shared" ref="K133:K143" si="59">IF(J133=" "," ",ROUND(H133*J133,2))</f>
        <v>1136.26</v>
      </c>
    </row>
    <row r="134" spans="1:11" s="1" customFormat="1" ht="38.25" outlineLevel="1">
      <c r="A134" s="156" t="s">
        <v>454</v>
      </c>
      <c r="B134" s="156" t="s">
        <v>1421</v>
      </c>
      <c r="C134" s="157">
        <v>91222</v>
      </c>
      <c r="E134" s="162" t="s">
        <v>815</v>
      </c>
      <c r="F134" s="30" t="s">
        <v>437</v>
      </c>
      <c r="G134" s="71" t="s">
        <v>29</v>
      </c>
      <c r="H134" s="31">
        <v>5</v>
      </c>
      <c r="I134" s="172">
        <v>7.84</v>
      </c>
      <c r="J134" s="173">
        <f t="shared" si="58"/>
        <v>9.76</v>
      </c>
      <c r="K134" s="173">
        <f t="shared" si="59"/>
        <v>48.8</v>
      </c>
    </row>
    <row r="135" spans="1:11" s="1" customFormat="1" ht="38.25" outlineLevel="1">
      <c r="A135" s="156" t="s">
        <v>1419</v>
      </c>
      <c r="B135" s="156" t="s">
        <v>560</v>
      </c>
      <c r="C135" s="157" t="s">
        <v>137</v>
      </c>
      <c r="E135" s="162" t="s">
        <v>816</v>
      </c>
      <c r="F135" s="30" t="s">
        <v>171</v>
      </c>
      <c r="G135" s="71" t="s">
        <v>29</v>
      </c>
      <c r="H135" s="31">
        <v>120</v>
      </c>
      <c r="I135" s="172">
        <v>81.91</v>
      </c>
      <c r="J135" s="173">
        <f t="shared" si="58"/>
        <v>101.99</v>
      </c>
      <c r="K135" s="173">
        <f t="shared" si="59"/>
        <v>12238.8</v>
      </c>
    </row>
    <row r="136" spans="1:11" s="1" customFormat="1" ht="51" outlineLevel="1">
      <c r="A136" s="156" t="s">
        <v>407</v>
      </c>
      <c r="B136" s="156" t="s">
        <v>411</v>
      </c>
      <c r="C136" s="157" t="s">
        <v>796</v>
      </c>
      <c r="E136" s="162" t="s">
        <v>817</v>
      </c>
      <c r="F136" s="30" t="s">
        <v>826</v>
      </c>
      <c r="G136" s="71" t="s">
        <v>29</v>
      </c>
      <c r="H136" s="31">
        <v>5</v>
      </c>
      <c r="I136" s="172">
        <v>211.91</v>
      </c>
      <c r="J136" s="173">
        <f t="shared" si="58"/>
        <v>263.87</v>
      </c>
      <c r="K136" s="173">
        <f t="shared" si="59"/>
        <v>1319.35</v>
      </c>
    </row>
    <row r="137" spans="1:11" s="1" customFormat="1" ht="51" outlineLevel="1">
      <c r="A137" s="156" t="s">
        <v>454</v>
      </c>
      <c r="B137" s="156" t="s">
        <v>1421</v>
      </c>
      <c r="C137" s="157">
        <v>101912</v>
      </c>
      <c r="E137" s="162" t="s">
        <v>818</v>
      </c>
      <c r="F137" s="30" t="s">
        <v>219</v>
      </c>
      <c r="G137" s="71" t="s">
        <v>56</v>
      </c>
      <c r="H137" s="31">
        <v>2</v>
      </c>
      <c r="I137" s="172">
        <v>1846.69</v>
      </c>
      <c r="J137" s="173">
        <f t="shared" si="58"/>
        <v>2299.5</v>
      </c>
      <c r="K137" s="173">
        <f t="shared" si="59"/>
        <v>4599</v>
      </c>
    </row>
    <row r="138" spans="1:11" s="1" customFormat="1" ht="25.5" outlineLevel="1">
      <c r="A138" s="156" t="s">
        <v>454</v>
      </c>
      <c r="B138" s="156" t="s">
        <v>1421</v>
      </c>
      <c r="C138" s="157">
        <v>101909</v>
      </c>
      <c r="E138" s="162" t="s">
        <v>819</v>
      </c>
      <c r="F138" s="30" t="s">
        <v>311</v>
      </c>
      <c r="G138" s="71" t="s">
        <v>56</v>
      </c>
      <c r="H138" s="31">
        <v>6</v>
      </c>
      <c r="I138" s="172">
        <v>187.01</v>
      </c>
      <c r="J138" s="173">
        <f t="shared" si="58"/>
        <v>232.86</v>
      </c>
      <c r="K138" s="173">
        <f t="shared" si="59"/>
        <v>1397.16</v>
      </c>
    </row>
    <row r="139" spans="1:11" s="1" customFormat="1" ht="25.5" outlineLevel="1">
      <c r="A139" s="156" t="s">
        <v>454</v>
      </c>
      <c r="B139" s="156" t="s">
        <v>1421</v>
      </c>
      <c r="C139" s="157">
        <v>97599</v>
      </c>
      <c r="E139" s="162" t="s">
        <v>820</v>
      </c>
      <c r="F139" s="30" t="s">
        <v>217</v>
      </c>
      <c r="G139" s="71" t="s">
        <v>56</v>
      </c>
      <c r="H139" s="31">
        <v>15</v>
      </c>
      <c r="I139" s="172">
        <v>18.7</v>
      </c>
      <c r="J139" s="173">
        <f t="shared" si="58"/>
        <v>23.29</v>
      </c>
      <c r="K139" s="173">
        <f t="shared" si="59"/>
        <v>349.35</v>
      </c>
    </row>
    <row r="140" spans="1:11" s="1" customFormat="1" ht="38.25" outlineLevel="1">
      <c r="A140" s="156" t="s">
        <v>1419</v>
      </c>
      <c r="B140" s="156" t="s">
        <v>560</v>
      </c>
      <c r="C140" s="157" t="s">
        <v>147</v>
      </c>
      <c r="E140" s="162" t="s">
        <v>821</v>
      </c>
      <c r="F140" s="30" t="s">
        <v>462</v>
      </c>
      <c r="G140" s="71" t="s">
        <v>56</v>
      </c>
      <c r="H140" s="31">
        <v>10</v>
      </c>
      <c r="I140" s="172">
        <v>19.41</v>
      </c>
      <c r="J140" s="173">
        <f t="shared" si="58"/>
        <v>24.17</v>
      </c>
      <c r="K140" s="173">
        <f t="shared" si="59"/>
        <v>241.7</v>
      </c>
    </row>
    <row r="141" spans="1:11" s="1" customFormat="1" ht="38.25" outlineLevel="1">
      <c r="A141" s="156" t="s">
        <v>1419</v>
      </c>
      <c r="B141" s="156" t="s">
        <v>560</v>
      </c>
      <c r="C141" s="157" t="s">
        <v>148</v>
      </c>
      <c r="E141" s="162" t="s">
        <v>822</v>
      </c>
      <c r="F141" s="30" t="s">
        <v>461</v>
      </c>
      <c r="G141" s="71" t="s">
        <v>56</v>
      </c>
      <c r="H141" s="31">
        <v>5</v>
      </c>
      <c r="I141" s="172">
        <v>19.41</v>
      </c>
      <c r="J141" s="173">
        <f t="shared" si="58"/>
        <v>24.17</v>
      </c>
      <c r="K141" s="173">
        <f t="shared" si="59"/>
        <v>120.85</v>
      </c>
    </row>
    <row r="142" spans="1:11" s="1" customFormat="1" ht="38.25" outlineLevel="1">
      <c r="A142" s="156" t="s">
        <v>1419</v>
      </c>
      <c r="B142" s="156" t="s">
        <v>560</v>
      </c>
      <c r="C142" s="157" t="s">
        <v>145</v>
      </c>
      <c r="E142" s="162" t="s">
        <v>823</v>
      </c>
      <c r="F142" s="30" t="s">
        <v>459</v>
      </c>
      <c r="G142" s="71" t="s">
        <v>56</v>
      </c>
      <c r="H142" s="31">
        <v>2</v>
      </c>
      <c r="I142" s="172">
        <v>16.239999999999998</v>
      </c>
      <c r="J142" s="173">
        <f t="shared" si="58"/>
        <v>20.22</v>
      </c>
      <c r="K142" s="173">
        <f t="shared" si="59"/>
        <v>40.44</v>
      </c>
    </row>
    <row r="143" spans="1:11" s="1" customFormat="1" ht="38.25" outlineLevel="1">
      <c r="A143" s="156" t="s">
        <v>1419</v>
      </c>
      <c r="B143" s="156" t="s">
        <v>560</v>
      </c>
      <c r="C143" s="157" t="s">
        <v>146</v>
      </c>
      <c r="E143" s="162" t="s">
        <v>824</v>
      </c>
      <c r="F143" s="30" t="s">
        <v>460</v>
      </c>
      <c r="G143" s="71" t="s">
        <v>56</v>
      </c>
      <c r="H143" s="31">
        <v>2</v>
      </c>
      <c r="I143" s="172">
        <v>23.13</v>
      </c>
      <c r="J143" s="173">
        <f t="shared" si="58"/>
        <v>28.8</v>
      </c>
      <c r="K143" s="173">
        <f t="shared" si="59"/>
        <v>57.6</v>
      </c>
    </row>
    <row r="144" spans="1:11" ht="15.75">
      <c r="E144" s="72">
        <v>6</v>
      </c>
      <c r="F144" s="72" t="s">
        <v>580</v>
      </c>
      <c r="G144" s="73"/>
      <c r="H144" s="74"/>
      <c r="I144" s="170"/>
      <c r="J144" s="170"/>
      <c r="K144" s="170">
        <f>K145+K181+K188+K220+K233+K239+K247+K260</f>
        <v>637034.03</v>
      </c>
    </row>
    <row r="145" spans="1:11" ht="30">
      <c r="E145" s="164" t="s">
        <v>501</v>
      </c>
      <c r="F145" s="165" t="s">
        <v>1038</v>
      </c>
      <c r="G145" s="166"/>
      <c r="H145" s="167"/>
      <c r="I145" s="171"/>
      <c r="J145" s="171"/>
      <c r="K145" s="171">
        <f>SUM(K146:K180)</f>
        <v>92625.23000000001</v>
      </c>
    </row>
    <row r="146" spans="1:11" s="1" customFormat="1" ht="76.5" outlineLevel="1">
      <c r="A146" s="156" t="s">
        <v>407</v>
      </c>
      <c r="B146" s="156" t="s">
        <v>411</v>
      </c>
      <c r="C146" s="157" t="s">
        <v>1360</v>
      </c>
      <c r="E146" s="162" t="s">
        <v>1048</v>
      </c>
      <c r="F146" s="188" t="s">
        <v>1382</v>
      </c>
      <c r="G146" s="189" t="s">
        <v>711</v>
      </c>
      <c r="H146" s="31">
        <v>1</v>
      </c>
      <c r="I146" s="190">
        <v>5770.44</v>
      </c>
      <c r="J146" s="173">
        <f>ROUND(I146+I146*$K$8,2)</f>
        <v>7185.35</v>
      </c>
      <c r="K146" s="173">
        <f>IF(J146=" "," ",ROUND(H146*J146,2))</f>
        <v>7185.35</v>
      </c>
    </row>
    <row r="147" spans="1:11" s="1" customFormat="1" ht="76.5" outlineLevel="1">
      <c r="A147" s="156" t="s">
        <v>407</v>
      </c>
      <c r="B147" s="156" t="s">
        <v>411</v>
      </c>
      <c r="C147" s="157" t="s">
        <v>1000</v>
      </c>
      <c r="E147" s="162" t="s">
        <v>1049</v>
      </c>
      <c r="F147" s="188" t="s">
        <v>1161</v>
      </c>
      <c r="G147" s="189" t="s">
        <v>711</v>
      </c>
      <c r="H147" s="31">
        <v>1</v>
      </c>
      <c r="I147" s="190">
        <v>6835.72</v>
      </c>
      <c r="J147" s="173">
        <f>ROUND(I147+I147*$K$8,2)</f>
        <v>8511.84</v>
      </c>
      <c r="K147" s="173">
        <f>IF(J147=" "," ",ROUND(H147*J147,2))</f>
        <v>8511.84</v>
      </c>
    </row>
    <row r="148" spans="1:11" s="1" customFormat="1" ht="76.5" outlineLevel="1">
      <c r="A148" s="156" t="s">
        <v>407</v>
      </c>
      <c r="B148" s="156" t="s">
        <v>411</v>
      </c>
      <c r="C148" s="157" t="s">
        <v>1005</v>
      </c>
      <c r="E148" s="162" t="s">
        <v>1053</v>
      </c>
      <c r="F148" s="188" t="s">
        <v>1162</v>
      </c>
      <c r="G148" s="189" t="s">
        <v>711</v>
      </c>
      <c r="H148" s="31">
        <v>1</v>
      </c>
      <c r="I148" s="190">
        <v>2229.19</v>
      </c>
      <c r="J148" s="173">
        <f t="shared" ref="J148:J180" si="60">ROUND(I148+I148*$K$8,2)</f>
        <v>2775.79</v>
      </c>
      <c r="K148" s="173">
        <f t="shared" ref="K148:K180" si="61">IF(J148=" "," ",ROUND(H148*J148,2))</f>
        <v>2775.79</v>
      </c>
    </row>
    <row r="149" spans="1:11" s="1" customFormat="1" ht="38.25" outlineLevel="1">
      <c r="A149" s="156" t="s">
        <v>454</v>
      </c>
      <c r="B149" s="156" t="s">
        <v>1421</v>
      </c>
      <c r="C149" s="157">
        <v>101880</v>
      </c>
      <c r="E149" s="162" t="s">
        <v>1050</v>
      </c>
      <c r="F149" s="30" t="s">
        <v>213</v>
      </c>
      <c r="G149" s="71" t="s">
        <v>56</v>
      </c>
      <c r="H149" s="31">
        <v>1</v>
      </c>
      <c r="I149" s="172">
        <v>602.02</v>
      </c>
      <c r="J149" s="173">
        <f t="shared" ref="J149:J157" si="62">ROUND(I149+I149*$K$8,2)</f>
        <v>749.64</v>
      </c>
      <c r="K149" s="173">
        <f t="shared" ref="K149:K157" si="63">IF(J149=" "," ",ROUND(H149*J149,2))</f>
        <v>749.64</v>
      </c>
    </row>
    <row r="150" spans="1:11" s="1" customFormat="1" ht="38.25" outlineLevel="1">
      <c r="A150" s="156" t="s">
        <v>454</v>
      </c>
      <c r="B150" s="156" t="s">
        <v>1421</v>
      </c>
      <c r="C150" s="157">
        <v>101878</v>
      </c>
      <c r="E150" s="162" t="s">
        <v>1055</v>
      </c>
      <c r="F150" s="30" t="s">
        <v>212</v>
      </c>
      <c r="G150" s="71" t="s">
        <v>56</v>
      </c>
      <c r="H150" s="31">
        <v>1</v>
      </c>
      <c r="I150" s="172">
        <v>500.29</v>
      </c>
      <c r="J150" s="173">
        <f t="shared" ref="J150" si="64">ROUND(I150+I150*$K$8,2)</f>
        <v>622.96</v>
      </c>
      <c r="K150" s="173">
        <f t="shared" ref="K150" si="65">IF(J150=" "," ",ROUND(H150*J150,2))</f>
        <v>622.96</v>
      </c>
    </row>
    <row r="151" spans="1:11" s="1" customFormat="1" ht="38.25" outlineLevel="1">
      <c r="A151" s="156" t="s">
        <v>407</v>
      </c>
      <c r="B151" s="156" t="s">
        <v>411</v>
      </c>
      <c r="C151" s="157" t="s">
        <v>1009</v>
      </c>
      <c r="E151" s="162" t="s">
        <v>1056</v>
      </c>
      <c r="F151" s="188" t="s">
        <v>1167</v>
      </c>
      <c r="G151" s="189" t="s">
        <v>711</v>
      </c>
      <c r="H151" s="31">
        <v>2</v>
      </c>
      <c r="I151" s="190">
        <v>1753.8600000000001</v>
      </c>
      <c r="J151" s="173">
        <f t="shared" si="62"/>
        <v>2183.91</v>
      </c>
      <c r="K151" s="173">
        <f t="shared" si="63"/>
        <v>4367.82</v>
      </c>
    </row>
    <row r="152" spans="1:11" s="1" customFormat="1" ht="38.25" outlineLevel="1">
      <c r="A152" s="156" t="s">
        <v>1419</v>
      </c>
      <c r="B152" s="156" t="s">
        <v>560</v>
      </c>
      <c r="C152" s="157" t="s">
        <v>159</v>
      </c>
      <c r="E152" s="162" t="s">
        <v>1054</v>
      </c>
      <c r="F152" s="30" t="s">
        <v>1340</v>
      </c>
      <c r="G152" s="71" t="s">
        <v>161</v>
      </c>
      <c r="H152" s="31">
        <v>8</v>
      </c>
      <c r="I152" s="172">
        <v>104.78</v>
      </c>
      <c r="J152" s="173">
        <f t="shared" si="62"/>
        <v>130.47</v>
      </c>
      <c r="K152" s="173">
        <f t="shared" si="63"/>
        <v>1043.76</v>
      </c>
    </row>
    <row r="153" spans="1:11" s="1" customFormat="1" ht="25.5" outlineLevel="1">
      <c r="A153" s="156" t="s">
        <v>454</v>
      </c>
      <c r="B153" s="156" t="s">
        <v>1421</v>
      </c>
      <c r="C153" s="157">
        <v>93668</v>
      </c>
      <c r="E153" s="162" t="s">
        <v>1052</v>
      </c>
      <c r="F153" s="30" t="s">
        <v>209</v>
      </c>
      <c r="G153" s="71" t="s">
        <v>56</v>
      </c>
      <c r="H153" s="31">
        <v>2</v>
      </c>
      <c r="I153" s="172">
        <v>109.75</v>
      </c>
      <c r="J153" s="173">
        <f t="shared" si="62"/>
        <v>136.66</v>
      </c>
      <c r="K153" s="173">
        <f t="shared" si="63"/>
        <v>273.32</v>
      </c>
    </row>
    <row r="154" spans="1:11" s="1" customFormat="1" ht="25.5" outlineLevel="1">
      <c r="A154" s="156" t="s">
        <v>454</v>
      </c>
      <c r="B154" s="156" t="s">
        <v>1421</v>
      </c>
      <c r="C154" s="157">
        <v>93669</v>
      </c>
      <c r="E154" s="162" t="s">
        <v>1057</v>
      </c>
      <c r="F154" s="30" t="s">
        <v>210</v>
      </c>
      <c r="G154" s="71" t="s">
        <v>56</v>
      </c>
      <c r="H154" s="31">
        <v>3</v>
      </c>
      <c r="I154" s="172">
        <v>113.61</v>
      </c>
      <c r="J154" s="173">
        <f t="shared" si="62"/>
        <v>141.47</v>
      </c>
      <c r="K154" s="173">
        <f t="shared" si="63"/>
        <v>424.41</v>
      </c>
    </row>
    <row r="155" spans="1:11" s="1" customFormat="1" ht="25.5" outlineLevel="1">
      <c r="A155" s="156" t="s">
        <v>454</v>
      </c>
      <c r="B155" s="156" t="s">
        <v>1421</v>
      </c>
      <c r="C155" s="157">
        <v>93671</v>
      </c>
      <c r="E155" s="162" t="s">
        <v>1058</v>
      </c>
      <c r="F155" s="30" t="s">
        <v>211</v>
      </c>
      <c r="G155" s="71" t="s">
        <v>56</v>
      </c>
      <c r="H155" s="31">
        <v>2</v>
      </c>
      <c r="I155" s="172">
        <v>118.13</v>
      </c>
      <c r="J155" s="173">
        <f t="shared" ref="J155" si="66">ROUND(I155+I155*$K$8,2)</f>
        <v>147.1</v>
      </c>
      <c r="K155" s="173">
        <f t="shared" ref="K155" si="67">IF(J155=" "," ",ROUND(H155*J155,2))</f>
        <v>294.2</v>
      </c>
    </row>
    <row r="156" spans="1:11" s="1" customFormat="1" ht="25.5" outlineLevel="1">
      <c r="A156" s="156" t="s">
        <v>454</v>
      </c>
      <c r="B156" s="156" t="s">
        <v>1421</v>
      </c>
      <c r="C156" s="157">
        <v>101894</v>
      </c>
      <c r="E156" s="162" t="s">
        <v>1059</v>
      </c>
      <c r="F156" s="30" t="s">
        <v>1341</v>
      </c>
      <c r="G156" s="71" t="s">
        <v>56</v>
      </c>
      <c r="H156" s="31">
        <v>3</v>
      </c>
      <c r="I156" s="172">
        <v>220.44</v>
      </c>
      <c r="J156" s="173">
        <f t="shared" si="62"/>
        <v>274.49</v>
      </c>
      <c r="K156" s="173">
        <f t="shared" si="63"/>
        <v>823.47</v>
      </c>
    </row>
    <row r="157" spans="1:11" s="1" customFormat="1" ht="25.5" outlineLevel="1">
      <c r="A157" s="156" t="s">
        <v>454</v>
      </c>
      <c r="B157" s="156" t="s">
        <v>1421</v>
      </c>
      <c r="C157" s="157">
        <v>101895</v>
      </c>
      <c r="E157" s="162" t="s">
        <v>1060</v>
      </c>
      <c r="F157" s="30" t="s">
        <v>214</v>
      </c>
      <c r="G157" s="71" t="s">
        <v>56</v>
      </c>
      <c r="H157" s="31">
        <v>1</v>
      </c>
      <c r="I157" s="172">
        <v>623.71</v>
      </c>
      <c r="J157" s="173">
        <f t="shared" si="62"/>
        <v>776.64</v>
      </c>
      <c r="K157" s="173">
        <f t="shared" si="63"/>
        <v>776.64</v>
      </c>
    </row>
    <row r="158" spans="1:11" s="1" customFormat="1" ht="25.5" outlineLevel="1">
      <c r="A158" s="156" t="s">
        <v>454</v>
      </c>
      <c r="B158" s="156" t="s">
        <v>1421</v>
      </c>
      <c r="C158" s="157">
        <v>101898</v>
      </c>
      <c r="E158" s="162" t="s">
        <v>1061</v>
      </c>
      <c r="F158" s="30" t="s">
        <v>215</v>
      </c>
      <c r="G158" s="71" t="s">
        <v>56</v>
      </c>
      <c r="H158" s="31">
        <v>1</v>
      </c>
      <c r="I158" s="172">
        <v>2086.88</v>
      </c>
      <c r="J158" s="173">
        <f t="shared" ref="J158" si="68">ROUND(I158+I158*$K$8,2)</f>
        <v>2598.58</v>
      </c>
      <c r="K158" s="173">
        <f t="shared" ref="K158" si="69">IF(J158=" "," ",ROUND(H158*J158,2))</f>
        <v>2598.58</v>
      </c>
    </row>
    <row r="159" spans="1:11" s="1" customFormat="1" ht="25.5" outlineLevel="1">
      <c r="A159" s="156" t="s">
        <v>454</v>
      </c>
      <c r="B159" s="156" t="s">
        <v>1421</v>
      </c>
      <c r="C159" s="157">
        <v>93660</v>
      </c>
      <c r="E159" s="162" t="s">
        <v>1062</v>
      </c>
      <c r="F159" s="188" t="s">
        <v>204</v>
      </c>
      <c r="G159" s="189" t="s">
        <v>56</v>
      </c>
      <c r="H159" s="31">
        <v>28</v>
      </c>
      <c r="I159" s="172">
        <v>86.81</v>
      </c>
      <c r="J159" s="173">
        <f t="shared" si="60"/>
        <v>108.1</v>
      </c>
      <c r="K159" s="173">
        <f t="shared" si="61"/>
        <v>3026.8</v>
      </c>
    </row>
    <row r="160" spans="1:11" s="1" customFormat="1" ht="25.5" outlineLevel="1">
      <c r="A160" s="156" t="s">
        <v>454</v>
      </c>
      <c r="B160" s="156" t="s">
        <v>1421</v>
      </c>
      <c r="C160" s="157">
        <v>93661</v>
      </c>
      <c r="E160" s="162" t="s">
        <v>1063</v>
      </c>
      <c r="F160" s="188" t="s">
        <v>205</v>
      </c>
      <c r="G160" s="189" t="s">
        <v>56</v>
      </c>
      <c r="H160" s="31">
        <v>8</v>
      </c>
      <c r="I160" s="172">
        <v>87.96</v>
      </c>
      <c r="J160" s="173">
        <f t="shared" si="60"/>
        <v>109.53</v>
      </c>
      <c r="K160" s="173">
        <f t="shared" si="61"/>
        <v>876.24</v>
      </c>
    </row>
    <row r="161" spans="1:11" s="1" customFormat="1" ht="25.5" outlineLevel="1">
      <c r="A161" s="156" t="s">
        <v>454</v>
      </c>
      <c r="B161" s="156" t="s">
        <v>1421</v>
      </c>
      <c r="C161" s="157">
        <v>93662</v>
      </c>
      <c r="E161" s="162" t="s">
        <v>1064</v>
      </c>
      <c r="F161" s="188" t="s">
        <v>206</v>
      </c>
      <c r="G161" s="189" t="s">
        <v>56</v>
      </c>
      <c r="H161" s="31">
        <v>2</v>
      </c>
      <c r="I161" s="172">
        <v>90.53</v>
      </c>
      <c r="J161" s="173">
        <f t="shared" si="60"/>
        <v>112.73</v>
      </c>
      <c r="K161" s="173">
        <f t="shared" si="61"/>
        <v>225.46</v>
      </c>
    </row>
    <row r="162" spans="1:11" s="1" customFormat="1" ht="25.5" outlineLevel="1">
      <c r="A162" s="156" t="s">
        <v>454</v>
      </c>
      <c r="B162" s="156" t="s">
        <v>1421</v>
      </c>
      <c r="C162" s="157">
        <v>93663</v>
      </c>
      <c r="E162" s="162" t="s">
        <v>1065</v>
      </c>
      <c r="F162" s="188" t="s">
        <v>207</v>
      </c>
      <c r="G162" s="189" t="s">
        <v>56</v>
      </c>
      <c r="H162" s="31">
        <v>2</v>
      </c>
      <c r="I162" s="172">
        <v>90.53</v>
      </c>
      <c r="J162" s="173">
        <f t="shared" si="60"/>
        <v>112.73</v>
      </c>
      <c r="K162" s="173">
        <f t="shared" si="61"/>
        <v>225.46</v>
      </c>
    </row>
    <row r="163" spans="1:11" s="1" customFormat="1" ht="25.5" outlineLevel="1">
      <c r="A163" s="156" t="s">
        <v>454</v>
      </c>
      <c r="B163" s="156" t="s">
        <v>1421</v>
      </c>
      <c r="C163" s="157">
        <v>93664</v>
      </c>
      <c r="E163" s="162" t="s">
        <v>1066</v>
      </c>
      <c r="F163" s="30" t="s">
        <v>208</v>
      </c>
      <c r="G163" s="189" t="s">
        <v>56</v>
      </c>
      <c r="H163" s="31">
        <v>3</v>
      </c>
      <c r="I163" s="172">
        <v>93.54</v>
      </c>
      <c r="J163" s="173">
        <f t="shared" si="60"/>
        <v>116.48</v>
      </c>
      <c r="K163" s="173">
        <f t="shared" si="61"/>
        <v>349.44</v>
      </c>
    </row>
    <row r="164" spans="1:11" s="1" customFormat="1" ht="25.5" outlineLevel="1">
      <c r="A164" s="156" t="s">
        <v>454</v>
      </c>
      <c r="B164" s="156" t="s">
        <v>1421</v>
      </c>
      <c r="C164" s="157">
        <v>93653</v>
      </c>
      <c r="E164" s="162" t="s">
        <v>1067</v>
      </c>
      <c r="F164" s="188" t="s">
        <v>202</v>
      </c>
      <c r="G164" s="189" t="s">
        <v>56</v>
      </c>
      <c r="H164" s="31">
        <v>4</v>
      </c>
      <c r="I164" s="172">
        <v>17.11</v>
      </c>
      <c r="J164" s="173">
        <f t="shared" si="60"/>
        <v>21.31</v>
      </c>
      <c r="K164" s="173">
        <f t="shared" si="61"/>
        <v>85.24</v>
      </c>
    </row>
    <row r="165" spans="1:11" s="1" customFormat="1" ht="25.5" outlineLevel="1">
      <c r="A165" s="156" t="s">
        <v>454</v>
      </c>
      <c r="B165" s="156" t="s">
        <v>1421</v>
      </c>
      <c r="C165" s="157">
        <v>93654</v>
      </c>
      <c r="E165" s="162" t="s">
        <v>1068</v>
      </c>
      <c r="F165" s="188" t="s">
        <v>203</v>
      </c>
      <c r="G165" s="189" t="s">
        <v>56</v>
      </c>
      <c r="H165" s="31">
        <v>7</v>
      </c>
      <c r="I165" s="172">
        <v>17.68</v>
      </c>
      <c r="J165" s="173">
        <f t="shared" si="60"/>
        <v>22.02</v>
      </c>
      <c r="K165" s="173">
        <f t="shared" si="61"/>
        <v>154.13999999999999</v>
      </c>
    </row>
    <row r="166" spans="1:11" s="1" customFormat="1" ht="25.5" outlineLevel="1">
      <c r="A166" s="156" t="s">
        <v>454</v>
      </c>
      <c r="B166" s="156" t="s">
        <v>1421</v>
      </c>
      <c r="C166" s="157">
        <v>101632</v>
      </c>
      <c r="E166" s="162" t="s">
        <v>1069</v>
      </c>
      <c r="F166" s="30" t="s">
        <v>218</v>
      </c>
      <c r="G166" s="71" t="s">
        <v>56</v>
      </c>
      <c r="H166" s="31">
        <v>20</v>
      </c>
      <c r="I166" s="172">
        <v>37.82</v>
      </c>
      <c r="J166" s="173">
        <f t="shared" si="60"/>
        <v>47.09</v>
      </c>
      <c r="K166" s="173">
        <f t="shared" si="61"/>
        <v>941.8</v>
      </c>
    </row>
    <row r="167" spans="1:11" s="1" customFormat="1" ht="25.5" outlineLevel="1">
      <c r="A167" s="156" t="s">
        <v>454</v>
      </c>
      <c r="B167" s="156" t="s">
        <v>1421</v>
      </c>
      <c r="C167" s="157">
        <v>101902</v>
      </c>
      <c r="E167" s="162" t="s">
        <v>1070</v>
      </c>
      <c r="F167" s="30" t="s">
        <v>216</v>
      </c>
      <c r="G167" s="71" t="s">
        <v>56</v>
      </c>
      <c r="H167" s="31">
        <v>3</v>
      </c>
      <c r="I167" s="172">
        <v>242.51</v>
      </c>
      <c r="J167" s="173">
        <f t="shared" si="60"/>
        <v>301.97000000000003</v>
      </c>
      <c r="K167" s="173">
        <f t="shared" si="61"/>
        <v>905.91</v>
      </c>
    </row>
    <row r="168" spans="1:11" s="1" customFormat="1" ht="51" outlineLevel="1">
      <c r="A168" s="156" t="s">
        <v>407</v>
      </c>
      <c r="B168" s="156" t="s">
        <v>411</v>
      </c>
      <c r="C168" s="157" t="s">
        <v>1013</v>
      </c>
      <c r="E168" s="162" t="s">
        <v>1051</v>
      </c>
      <c r="F168" s="188" t="s">
        <v>1342</v>
      </c>
      <c r="G168" s="189" t="s">
        <v>711</v>
      </c>
      <c r="H168" s="31">
        <v>2</v>
      </c>
      <c r="I168" s="190">
        <v>263.36</v>
      </c>
      <c r="J168" s="173">
        <f t="shared" si="60"/>
        <v>327.94</v>
      </c>
      <c r="K168" s="173">
        <f t="shared" si="61"/>
        <v>655.88</v>
      </c>
    </row>
    <row r="169" spans="1:11" s="1" customFormat="1" ht="51" outlineLevel="1">
      <c r="A169" s="156" t="s">
        <v>1419</v>
      </c>
      <c r="B169" s="156" t="s">
        <v>560</v>
      </c>
      <c r="C169" s="157" t="s">
        <v>562</v>
      </c>
      <c r="E169" s="162" t="s">
        <v>1071</v>
      </c>
      <c r="F169" s="30" t="s">
        <v>568</v>
      </c>
      <c r="G169" s="71" t="s">
        <v>56</v>
      </c>
      <c r="H169" s="31">
        <v>12</v>
      </c>
      <c r="I169" s="172">
        <v>145.72</v>
      </c>
      <c r="J169" s="173">
        <f t="shared" si="60"/>
        <v>181.45</v>
      </c>
      <c r="K169" s="173">
        <f t="shared" si="61"/>
        <v>2177.4</v>
      </c>
    </row>
    <row r="170" spans="1:11" s="1" customFormat="1" ht="38.25" outlineLevel="1">
      <c r="A170" s="156" t="s">
        <v>1419</v>
      </c>
      <c r="B170" s="156" t="s">
        <v>560</v>
      </c>
      <c r="C170" s="157" t="s">
        <v>158</v>
      </c>
      <c r="E170" s="162" t="s">
        <v>1072</v>
      </c>
      <c r="F170" s="30" t="s">
        <v>266</v>
      </c>
      <c r="G170" s="71" t="s">
        <v>56</v>
      </c>
      <c r="H170" s="31">
        <v>12</v>
      </c>
      <c r="I170" s="172">
        <v>123.13</v>
      </c>
      <c r="J170" s="173">
        <f t="shared" si="60"/>
        <v>153.32</v>
      </c>
      <c r="K170" s="173">
        <f t="shared" si="61"/>
        <v>1839.84</v>
      </c>
    </row>
    <row r="171" spans="1:11" s="1" customFormat="1" ht="25.5" outlineLevel="1">
      <c r="A171" s="156" t="s">
        <v>454</v>
      </c>
      <c r="B171" s="156" t="s">
        <v>1421</v>
      </c>
      <c r="C171" s="157">
        <v>96974</v>
      </c>
      <c r="E171" s="162" t="s">
        <v>1073</v>
      </c>
      <c r="F171" s="30" t="s">
        <v>433</v>
      </c>
      <c r="G171" s="71" t="s">
        <v>29</v>
      </c>
      <c r="H171" s="31">
        <v>60</v>
      </c>
      <c r="I171" s="172">
        <v>85.81</v>
      </c>
      <c r="J171" s="173">
        <f t="shared" si="60"/>
        <v>106.85</v>
      </c>
      <c r="K171" s="173">
        <f t="shared" si="61"/>
        <v>6411</v>
      </c>
    </row>
    <row r="172" spans="1:11" s="1" customFormat="1" ht="38.25" outlineLevel="1">
      <c r="A172" s="156" t="s">
        <v>1419</v>
      </c>
      <c r="B172" s="156" t="s">
        <v>560</v>
      </c>
      <c r="C172" s="157" t="s">
        <v>128</v>
      </c>
      <c r="E172" s="162" t="s">
        <v>1074</v>
      </c>
      <c r="F172" s="30" t="s">
        <v>565</v>
      </c>
      <c r="G172" s="71" t="s">
        <v>56</v>
      </c>
      <c r="H172" s="31">
        <v>25</v>
      </c>
      <c r="I172" s="172">
        <v>121.93</v>
      </c>
      <c r="J172" s="173">
        <f t="shared" si="60"/>
        <v>151.83000000000001</v>
      </c>
      <c r="K172" s="173">
        <f t="shared" si="61"/>
        <v>3795.75</v>
      </c>
    </row>
    <row r="173" spans="1:11" s="1" customFormat="1" ht="38.25" outlineLevel="1">
      <c r="A173" s="156" t="s">
        <v>1419</v>
      </c>
      <c r="B173" s="156" t="s">
        <v>560</v>
      </c>
      <c r="C173" s="157" t="s">
        <v>129</v>
      </c>
      <c r="E173" s="162" t="s">
        <v>1075</v>
      </c>
      <c r="F173" s="30" t="s">
        <v>566</v>
      </c>
      <c r="G173" s="71" t="s">
        <v>56</v>
      </c>
      <c r="H173" s="31">
        <v>5</v>
      </c>
      <c r="I173" s="172">
        <v>129.41999999999999</v>
      </c>
      <c r="J173" s="173">
        <f t="shared" si="60"/>
        <v>161.15</v>
      </c>
      <c r="K173" s="173">
        <f t="shared" si="61"/>
        <v>805.75</v>
      </c>
    </row>
    <row r="174" spans="1:11" s="1" customFormat="1" ht="38.25" outlineLevel="1">
      <c r="A174" s="156" t="s">
        <v>1419</v>
      </c>
      <c r="B174" s="156" t="s">
        <v>560</v>
      </c>
      <c r="C174" s="157" t="s">
        <v>130</v>
      </c>
      <c r="E174" s="162" t="s">
        <v>1076</v>
      </c>
      <c r="F174" s="30" t="s">
        <v>567</v>
      </c>
      <c r="G174" s="71" t="s">
        <v>56</v>
      </c>
      <c r="H174" s="31">
        <v>1</v>
      </c>
      <c r="I174" s="172">
        <v>153.47999999999999</v>
      </c>
      <c r="J174" s="173">
        <f t="shared" si="60"/>
        <v>191.11</v>
      </c>
      <c r="K174" s="173">
        <f t="shared" si="61"/>
        <v>191.11</v>
      </c>
    </row>
    <row r="175" spans="1:11" s="1" customFormat="1" ht="38.25" outlineLevel="1">
      <c r="A175" s="156" t="s">
        <v>1419</v>
      </c>
      <c r="B175" s="156" t="s">
        <v>560</v>
      </c>
      <c r="C175" s="157" t="s">
        <v>561</v>
      </c>
      <c r="E175" s="162" t="s">
        <v>1077</v>
      </c>
      <c r="F175" s="30" t="s">
        <v>564</v>
      </c>
      <c r="G175" s="71" t="s">
        <v>56</v>
      </c>
      <c r="H175" s="31">
        <v>1</v>
      </c>
      <c r="I175" s="172">
        <v>226.33</v>
      </c>
      <c r="J175" s="173">
        <f t="shared" si="60"/>
        <v>281.83</v>
      </c>
      <c r="K175" s="173">
        <f t="shared" si="61"/>
        <v>281.83</v>
      </c>
    </row>
    <row r="176" spans="1:11" s="1" customFormat="1" ht="38.25" outlineLevel="1">
      <c r="A176" s="156" t="s">
        <v>1419</v>
      </c>
      <c r="B176" s="156" t="s">
        <v>560</v>
      </c>
      <c r="C176" s="157" t="s">
        <v>264</v>
      </c>
      <c r="E176" s="162" t="s">
        <v>1078</v>
      </c>
      <c r="F176" s="30" t="s">
        <v>265</v>
      </c>
      <c r="G176" s="71" t="s">
        <v>29</v>
      </c>
      <c r="H176" s="31">
        <v>80</v>
      </c>
      <c r="I176" s="172">
        <v>88.43</v>
      </c>
      <c r="J176" s="173">
        <f t="shared" si="60"/>
        <v>110.11</v>
      </c>
      <c r="K176" s="173">
        <f t="shared" si="61"/>
        <v>8808.7999999999993</v>
      </c>
    </row>
    <row r="177" spans="1:11" s="1" customFormat="1" ht="38.25" outlineLevel="1">
      <c r="A177" s="156" t="s">
        <v>1419</v>
      </c>
      <c r="B177" s="156" t="s">
        <v>560</v>
      </c>
      <c r="C177" s="157" t="s">
        <v>131</v>
      </c>
      <c r="E177" s="162" t="s">
        <v>1079</v>
      </c>
      <c r="F177" s="30" t="s">
        <v>263</v>
      </c>
      <c r="G177" s="71" t="s">
        <v>29</v>
      </c>
      <c r="H177" s="31">
        <v>350</v>
      </c>
      <c r="I177" s="172">
        <v>51.06</v>
      </c>
      <c r="J177" s="173">
        <f t="shared" si="60"/>
        <v>63.58</v>
      </c>
      <c r="K177" s="173">
        <f t="shared" si="61"/>
        <v>22253</v>
      </c>
    </row>
    <row r="178" spans="1:11" s="1" customFormat="1" ht="25.5" outlineLevel="1">
      <c r="A178" s="156" t="s">
        <v>407</v>
      </c>
      <c r="B178" s="156" t="s">
        <v>411</v>
      </c>
      <c r="C178" s="157" t="s">
        <v>999</v>
      </c>
      <c r="E178" s="162" t="s">
        <v>1080</v>
      </c>
      <c r="F178" s="30" t="s">
        <v>1047</v>
      </c>
      <c r="G178" s="71" t="s">
        <v>711</v>
      </c>
      <c r="H178" s="31">
        <v>100</v>
      </c>
      <c r="I178" s="172">
        <v>43.25</v>
      </c>
      <c r="J178" s="173">
        <f t="shared" si="60"/>
        <v>53.85</v>
      </c>
      <c r="K178" s="173">
        <f t="shared" si="61"/>
        <v>5385</v>
      </c>
    </row>
    <row r="179" spans="1:11" s="1" customFormat="1" ht="25.5" outlineLevel="1">
      <c r="A179" s="156" t="s">
        <v>407</v>
      </c>
      <c r="B179" s="156" t="s">
        <v>411</v>
      </c>
      <c r="C179" s="157" t="s">
        <v>1014</v>
      </c>
      <c r="E179" s="162" t="s">
        <v>1081</v>
      </c>
      <c r="F179" s="188" t="s">
        <v>1173</v>
      </c>
      <c r="G179" s="189" t="s">
        <v>711</v>
      </c>
      <c r="H179" s="31">
        <v>60</v>
      </c>
      <c r="I179" s="190">
        <v>19.18</v>
      </c>
      <c r="J179" s="173">
        <f t="shared" si="60"/>
        <v>23.88</v>
      </c>
      <c r="K179" s="173">
        <f t="shared" si="61"/>
        <v>1432.8</v>
      </c>
    </row>
    <row r="180" spans="1:11" s="1" customFormat="1" ht="25.5" outlineLevel="1">
      <c r="A180" s="156" t="s">
        <v>407</v>
      </c>
      <c r="B180" s="156" t="s">
        <v>411</v>
      </c>
      <c r="C180" s="157" t="s">
        <v>1015</v>
      </c>
      <c r="E180" s="162" t="s">
        <v>1082</v>
      </c>
      <c r="F180" s="188" t="s">
        <v>1176</v>
      </c>
      <c r="G180" s="189" t="s">
        <v>711</v>
      </c>
      <c r="H180" s="31">
        <v>40</v>
      </c>
      <c r="I180" s="190">
        <v>27.08</v>
      </c>
      <c r="J180" s="173">
        <f t="shared" si="60"/>
        <v>33.72</v>
      </c>
      <c r="K180" s="173">
        <f t="shared" si="61"/>
        <v>1348.8</v>
      </c>
    </row>
    <row r="181" spans="1:11" ht="15">
      <c r="E181" s="164" t="s">
        <v>502</v>
      </c>
      <c r="F181" s="165" t="s">
        <v>1039</v>
      </c>
      <c r="G181" s="166"/>
      <c r="H181" s="167"/>
      <c r="I181" s="171"/>
      <c r="J181" s="171"/>
      <c r="K181" s="171">
        <f>SUM(K182:K187)</f>
        <v>46499.149999999994</v>
      </c>
    </row>
    <row r="182" spans="1:11" s="1" customFormat="1" ht="89.25" outlineLevel="1">
      <c r="A182" s="156" t="s">
        <v>407</v>
      </c>
      <c r="B182" s="156" t="s">
        <v>411</v>
      </c>
      <c r="C182" s="157" t="s">
        <v>1016</v>
      </c>
      <c r="E182" s="162" t="s">
        <v>1083</v>
      </c>
      <c r="F182" s="188" t="s">
        <v>1343</v>
      </c>
      <c r="G182" s="189" t="s">
        <v>711</v>
      </c>
      <c r="H182" s="31">
        <v>40</v>
      </c>
      <c r="I182" s="190">
        <v>152.9</v>
      </c>
      <c r="J182" s="173">
        <f>ROUND(I182+I182*$K$8,2)</f>
        <v>190.39</v>
      </c>
      <c r="K182" s="173">
        <f>IF(J182=" "," ",ROUND(H182*J182,2))</f>
        <v>7615.6</v>
      </c>
    </row>
    <row r="183" spans="1:11" s="1" customFormat="1" ht="51" outlineLevel="1">
      <c r="A183" s="156" t="s">
        <v>1419</v>
      </c>
      <c r="B183" s="156" t="s">
        <v>560</v>
      </c>
      <c r="C183" s="157" t="s">
        <v>394</v>
      </c>
      <c r="E183" s="162" t="s">
        <v>1084</v>
      </c>
      <c r="F183" s="30" t="s">
        <v>395</v>
      </c>
      <c r="G183" s="71" t="s">
        <v>56</v>
      </c>
      <c r="H183" s="31">
        <v>55</v>
      </c>
      <c r="I183" s="172">
        <v>476.19</v>
      </c>
      <c r="J183" s="173">
        <f t="shared" ref="J183:J187" si="70">ROUND(I183+I183*$K$8,2)</f>
        <v>592.95000000000005</v>
      </c>
      <c r="K183" s="173">
        <f t="shared" ref="K183:K187" si="71">IF(J183=" "," ",ROUND(H183*J183,2))</f>
        <v>32612.25</v>
      </c>
    </row>
    <row r="184" spans="1:11" s="1" customFormat="1" ht="25.5" outlineLevel="1">
      <c r="A184" s="156" t="s">
        <v>454</v>
      </c>
      <c r="B184" s="156" t="s">
        <v>1421</v>
      </c>
      <c r="C184" s="157">
        <v>97599</v>
      </c>
      <c r="E184" s="162" t="s">
        <v>1085</v>
      </c>
      <c r="F184" s="30" t="s">
        <v>217</v>
      </c>
      <c r="G184" s="71" t="s">
        <v>56</v>
      </c>
      <c r="H184" s="31">
        <v>10</v>
      </c>
      <c r="I184" s="172">
        <v>18.7</v>
      </c>
      <c r="J184" s="173">
        <f t="shared" si="70"/>
        <v>23.29</v>
      </c>
      <c r="K184" s="173">
        <f t="shared" si="71"/>
        <v>232.9</v>
      </c>
    </row>
    <row r="185" spans="1:11" s="1" customFormat="1" ht="51" outlineLevel="1">
      <c r="A185" s="156" t="s">
        <v>407</v>
      </c>
      <c r="B185" s="156" t="s">
        <v>411</v>
      </c>
      <c r="C185" s="157" t="s">
        <v>1022</v>
      </c>
      <c r="E185" s="162" t="s">
        <v>1086</v>
      </c>
      <c r="F185" s="188" t="s">
        <v>1182</v>
      </c>
      <c r="G185" s="189" t="s">
        <v>711</v>
      </c>
      <c r="H185" s="31">
        <v>20</v>
      </c>
      <c r="I185" s="190">
        <v>188.33</v>
      </c>
      <c r="J185" s="173">
        <f t="shared" si="70"/>
        <v>234.51</v>
      </c>
      <c r="K185" s="173">
        <f t="shared" si="71"/>
        <v>4690.2</v>
      </c>
    </row>
    <row r="186" spans="1:11" s="1" customFormat="1" ht="38.25" outlineLevel="1">
      <c r="A186" s="156" t="s">
        <v>454</v>
      </c>
      <c r="B186" s="156" t="s">
        <v>1421</v>
      </c>
      <c r="C186" s="157">
        <v>93009</v>
      </c>
      <c r="E186" s="162" t="s">
        <v>1087</v>
      </c>
      <c r="F186" s="30" t="s">
        <v>198</v>
      </c>
      <c r="G186" s="71" t="s">
        <v>29</v>
      </c>
      <c r="H186" s="31">
        <v>30</v>
      </c>
      <c r="I186" s="172">
        <v>27.62</v>
      </c>
      <c r="J186" s="173">
        <f t="shared" si="70"/>
        <v>34.39</v>
      </c>
      <c r="K186" s="173">
        <f t="shared" si="71"/>
        <v>1031.7</v>
      </c>
    </row>
    <row r="187" spans="1:11" s="1" customFormat="1" ht="38.25" outlineLevel="1">
      <c r="A187" s="156" t="s">
        <v>1419</v>
      </c>
      <c r="B187" s="156" t="s">
        <v>560</v>
      </c>
      <c r="C187" s="157" t="s">
        <v>155</v>
      </c>
      <c r="E187" s="162" t="s">
        <v>1088</v>
      </c>
      <c r="F187" s="30" t="s">
        <v>267</v>
      </c>
      <c r="G187" s="71" t="s">
        <v>29</v>
      </c>
      <c r="H187" s="31">
        <v>50</v>
      </c>
      <c r="I187" s="172">
        <v>5.08</v>
      </c>
      <c r="J187" s="173">
        <f t="shared" si="70"/>
        <v>6.33</v>
      </c>
      <c r="K187" s="173">
        <f t="shared" si="71"/>
        <v>316.5</v>
      </c>
    </row>
    <row r="188" spans="1:11" ht="15">
      <c r="E188" s="164" t="s">
        <v>503</v>
      </c>
      <c r="F188" s="165" t="s">
        <v>1040</v>
      </c>
      <c r="G188" s="166"/>
      <c r="H188" s="167"/>
      <c r="I188" s="171"/>
      <c r="J188" s="171"/>
      <c r="K188" s="171">
        <f>SUM(K189:K219)</f>
        <v>261122.72000000003</v>
      </c>
    </row>
    <row r="189" spans="1:11" s="1" customFormat="1" ht="25.5" outlineLevel="1">
      <c r="A189" s="156" t="s">
        <v>454</v>
      </c>
      <c r="B189" s="156" t="s">
        <v>1421</v>
      </c>
      <c r="C189" s="157">
        <v>91953</v>
      </c>
      <c r="E189" s="162" t="s">
        <v>1089</v>
      </c>
      <c r="F189" s="30" t="s">
        <v>426</v>
      </c>
      <c r="G189" s="71" t="s">
        <v>56</v>
      </c>
      <c r="H189" s="31">
        <v>22</v>
      </c>
      <c r="I189" s="172">
        <v>27.37</v>
      </c>
      <c r="J189" s="173">
        <f>ROUND(I189+I189*$K$8,2)</f>
        <v>34.08</v>
      </c>
      <c r="K189" s="173">
        <f>IF(J189=" "," ",ROUND(H189*J189,2))</f>
        <v>749.76</v>
      </c>
    </row>
    <row r="190" spans="1:11" s="1" customFormat="1" ht="25.5" outlineLevel="1">
      <c r="A190" s="156" t="s">
        <v>454</v>
      </c>
      <c r="B190" s="156" t="s">
        <v>1421</v>
      </c>
      <c r="C190" s="157">
        <v>91955</v>
      </c>
      <c r="E190" s="162" t="s">
        <v>1090</v>
      </c>
      <c r="F190" s="30" t="s">
        <v>427</v>
      </c>
      <c r="G190" s="71" t="s">
        <v>56</v>
      </c>
      <c r="H190" s="31">
        <v>10</v>
      </c>
      <c r="I190" s="172">
        <v>33.26</v>
      </c>
      <c r="J190" s="173">
        <f t="shared" ref="J190:J219" si="72">ROUND(I190+I190*$K$8,2)</f>
        <v>41.42</v>
      </c>
      <c r="K190" s="173">
        <f t="shared" ref="K190:K219" si="73">IF(J190=" "," ",ROUND(H190*J190,2))</f>
        <v>414.2</v>
      </c>
    </row>
    <row r="191" spans="1:11" s="1" customFormat="1" ht="25.5" outlineLevel="1">
      <c r="A191" s="156" t="s">
        <v>454</v>
      </c>
      <c r="B191" s="156" t="s">
        <v>1421</v>
      </c>
      <c r="C191" s="157">
        <v>91979</v>
      </c>
      <c r="E191" s="162" t="s">
        <v>1091</v>
      </c>
      <c r="F191" s="30" t="s">
        <v>428</v>
      </c>
      <c r="G191" s="71" t="s">
        <v>56</v>
      </c>
      <c r="H191" s="31">
        <v>10</v>
      </c>
      <c r="I191" s="172">
        <v>46.72</v>
      </c>
      <c r="J191" s="173">
        <f t="shared" si="72"/>
        <v>58.18</v>
      </c>
      <c r="K191" s="173">
        <f t="shared" si="73"/>
        <v>581.79999999999995</v>
      </c>
    </row>
    <row r="192" spans="1:11" s="1" customFormat="1" ht="25.5" outlineLevel="1">
      <c r="A192" s="156" t="s">
        <v>454</v>
      </c>
      <c r="B192" s="156" t="s">
        <v>1421</v>
      </c>
      <c r="C192" s="157">
        <v>91996</v>
      </c>
      <c r="E192" s="162" t="s">
        <v>1092</v>
      </c>
      <c r="F192" s="30" t="s">
        <v>429</v>
      </c>
      <c r="G192" s="71" t="s">
        <v>56</v>
      </c>
      <c r="H192" s="31">
        <v>20</v>
      </c>
      <c r="I192" s="172">
        <v>32.19</v>
      </c>
      <c r="J192" s="173">
        <f t="shared" si="72"/>
        <v>40.08</v>
      </c>
      <c r="K192" s="173">
        <f t="shared" si="73"/>
        <v>801.6</v>
      </c>
    </row>
    <row r="193" spans="1:11" s="1" customFormat="1" ht="25.5" outlineLevel="1">
      <c r="A193" s="156" t="s">
        <v>454</v>
      </c>
      <c r="B193" s="156" t="s">
        <v>1421</v>
      </c>
      <c r="C193" s="157">
        <v>91997</v>
      </c>
      <c r="E193" s="162" t="s">
        <v>1093</v>
      </c>
      <c r="F193" s="30" t="s">
        <v>430</v>
      </c>
      <c r="G193" s="71" t="s">
        <v>56</v>
      </c>
      <c r="H193" s="31">
        <v>12</v>
      </c>
      <c r="I193" s="172">
        <v>34.26</v>
      </c>
      <c r="J193" s="173">
        <f t="shared" si="72"/>
        <v>42.66</v>
      </c>
      <c r="K193" s="173">
        <f t="shared" si="73"/>
        <v>511.92</v>
      </c>
    </row>
    <row r="194" spans="1:11" s="1" customFormat="1" ht="25.5" outlineLevel="1">
      <c r="A194" s="156" t="s">
        <v>454</v>
      </c>
      <c r="B194" s="156" t="s">
        <v>1421</v>
      </c>
      <c r="C194" s="157">
        <v>92005</v>
      </c>
      <c r="E194" s="162" t="s">
        <v>1094</v>
      </c>
      <c r="F194" s="30" t="s">
        <v>431</v>
      </c>
      <c r="G194" s="71" t="s">
        <v>56</v>
      </c>
      <c r="H194" s="31">
        <v>8</v>
      </c>
      <c r="I194" s="172">
        <v>55.55</v>
      </c>
      <c r="J194" s="173">
        <f t="shared" si="72"/>
        <v>69.17</v>
      </c>
      <c r="K194" s="173">
        <f t="shared" si="73"/>
        <v>553.36</v>
      </c>
    </row>
    <row r="195" spans="1:11" s="1" customFormat="1" ht="25.5" outlineLevel="1">
      <c r="A195" s="156" t="s">
        <v>407</v>
      </c>
      <c r="B195" s="156" t="s">
        <v>411</v>
      </c>
      <c r="C195" s="157" t="s">
        <v>1023</v>
      </c>
      <c r="E195" s="162" t="s">
        <v>1095</v>
      </c>
      <c r="F195" s="188" t="s">
        <v>1185</v>
      </c>
      <c r="G195" s="189" t="s">
        <v>711</v>
      </c>
      <c r="H195" s="31">
        <v>8</v>
      </c>
      <c r="I195" s="190">
        <v>214.38</v>
      </c>
      <c r="J195" s="173">
        <f t="shared" si="72"/>
        <v>266.95</v>
      </c>
      <c r="K195" s="173">
        <f t="shared" si="73"/>
        <v>2135.6</v>
      </c>
    </row>
    <row r="196" spans="1:11" s="1" customFormat="1" ht="25.5" outlineLevel="1">
      <c r="A196" s="156" t="s">
        <v>407</v>
      </c>
      <c r="B196" s="156" t="s">
        <v>411</v>
      </c>
      <c r="C196" s="157" t="s">
        <v>1024</v>
      </c>
      <c r="E196" s="162" t="s">
        <v>1096</v>
      </c>
      <c r="F196" s="188" t="s">
        <v>1189</v>
      </c>
      <c r="G196" s="189" t="s">
        <v>711</v>
      </c>
      <c r="H196" s="31">
        <v>15</v>
      </c>
      <c r="I196" s="190">
        <v>239.95999999999998</v>
      </c>
      <c r="J196" s="173">
        <f t="shared" ref="J196:J200" si="74">ROUND(I196+I196*$K$8,2)</f>
        <v>298.8</v>
      </c>
      <c r="K196" s="173">
        <f t="shared" ref="K196:K200" si="75">IF(J196=" "," ",ROUND(H196*J196,2))</f>
        <v>4482</v>
      </c>
    </row>
    <row r="197" spans="1:11" s="1" customFormat="1" ht="25.5" outlineLevel="1">
      <c r="A197" s="156" t="s">
        <v>407</v>
      </c>
      <c r="B197" s="156" t="s">
        <v>411</v>
      </c>
      <c r="C197" s="157" t="s">
        <v>1025</v>
      </c>
      <c r="E197" s="162" t="s">
        <v>1097</v>
      </c>
      <c r="F197" s="188" t="s">
        <v>1192</v>
      </c>
      <c r="G197" s="189" t="s">
        <v>711</v>
      </c>
      <c r="H197" s="31">
        <v>1</v>
      </c>
      <c r="I197" s="190">
        <v>135.16</v>
      </c>
      <c r="J197" s="173">
        <f t="shared" si="74"/>
        <v>168.3</v>
      </c>
      <c r="K197" s="173">
        <f t="shared" si="75"/>
        <v>168.3</v>
      </c>
    </row>
    <row r="198" spans="1:11" s="1" customFormat="1" ht="25.5" outlineLevel="1">
      <c r="A198" s="156" t="s">
        <v>407</v>
      </c>
      <c r="B198" s="156" t="s">
        <v>411</v>
      </c>
      <c r="C198" s="157" t="s">
        <v>1026</v>
      </c>
      <c r="E198" s="162" t="s">
        <v>1098</v>
      </c>
      <c r="F198" s="188" t="s">
        <v>1195</v>
      </c>
      <c r="G198" s="189" t="s">
        <v>711</v>
      </c>
      <c r="H198" s="31">
        <v>2</v>
      </c>
      <c r="I198" s="190">
        <v>338.68</v>
      </c>
      <c r="J198" s="173">
        <f t="shared" si="74"/>
        <v>421.72</v>
      </c>
      <c r="K198" s="173">
        <f t="shared" si="75"/>
        <v>843.44</v>
      </c>
    </row>
    <row r="199" spans="1:11" s="1" customFormat="1" ht="38.25" outlineLevel="1">
      <c r="A199" s="156" t="s">
        <v>454</v>
      </c>
      <c r="B199" s="156" t="s">
        <v>1421</v>
      </c>
      <c r="C199" s="157">
        <v>91945</v>
      </c>
      <c r="E199" s="162" t="s">
        <v>1099</v>
      </c>
      <c r="F199" s="30" t="s">
        <v>425</v>
      </c>
      <c r="G199" s="71" t="s">
        <v>56</v>
      </c>
      <c r="H199" s="31">
        <v>10</v>
      </c>
      <c r="I199" s="172">
        <v>12.85</v>
      </c>
      <c r="J199" s="173">
        <f t="shared" si="74"/>
        <v>16</v>
      </c>
      <c r="K199" s="173">
        <f t="shared" si="75"/>
        <v>160</v>
      </c>
    </row>
    <row r="200" spans="1:11" s="1" customFormat="1" ht="25.5" outlineLevel="1">
      <c r="A200" s="156" t="s">
        <v>454</v>
      </c>
      <c r="B200" s="156" t="s">
        <v>1421</v>
      </c>
      <c r="C200" s="157">
        <v>91940</v>
      </c>
      <c r="E200" s="162" t="s">
        <v>1100</v>
      </c>
      <c r="F200" s="30" t="s">
        <v>424</v>
      </c>
      <c r="G200" s="71" t="s">
        <v>56</v>
      </c>
      <c r="H200" s="31">
        <v>60</v>
      </c>
      <c r="I200" s="172">
        <v>16.62</v>
      </c>
      <c r="J200" s="173">
        <f t="shared" si="74"/>
        <v>20.7</v>
      </c>
      <c r="K200" s="173">
        <f t="shared" si="75"/>
        <v>1242</v>
      </c>
    </row>
    <row r="201" spans="1:11" s="1" customFormat="1" ht="25.5" outlineLevel="1">
      <c r="A201" s="156" t="s">
        <v>407</v>
      </c>
      <c r="B201" s="156" t="s">
        <v>411</v>
      </c>
      <c r="C201" s="157" t="s">
        <v>1027</v>
      </c>
      <c r="E201" s="162" t="s">
        <v>1101</v>
      </c>
      <c r="F201" s="188" t="s">
        <v>1344</v>
      </c>
      <c r="G201" s="189" t="s">
        <v>711</v>
      </c>
      <c r="H201" s="31">
        <v>10</v>
      </c>
      <c r="I201" s="190">
        <v>80.990000000000009</v>
      </c>
      <c r="J201" s="173">
        <f t="shared" si="72"/>
        <v>100.85</v>
      </c>
      <c r="K201" s="173">
        <f t="shared" si="73"/>
        <v>1008.5</v>
      </c>
    </row>
    <row r="202" spans="1:11" s="1" customFormat="1" ht="63.75" outlineLevel="1">
      <c r="A202" s="156" t="s">
        <v>407</v>
      </c>
      <c r="B202" s="156" t="s">
        <v>411</v>
      </c>
      <c r="C202" s="157" t="s">
        <v>1232</v>
      </c>
      <c r="E202" s="162" t="s">
        <v>1102</v>
      </c>
      <c r="F202" s="30" t="s">
        <v>1284</v>
      </c>
      <c r="G202" s="71" t="s">
        <v>29</v>
      </c>
      <c r="H202" s="31">
        <v>300</v>
      </c>
      <c r="I202" s="190">
        <v>2.44</v>
      </c>
      <c r="J202" s="173">
        <f t="shared" si="72"/>
        <v>3.04</v>
      </c>
      <c r="K202" s="173">
        <f t="shared" si="73"/>
        <v>912</v>
      </c>
    </row>
    <row r="203" spans="1:11" s="1" customFormat="1" ht="63.75" outlineLevel="1">
      <c r="A203" s="156" t="s">
        <v>407</v>
      </c>
      <c r="B203" s="156" t="s">
        <v>411</v>
      </c>
      <c r="C203" s="157" t="s">
        <v>1235</v>
      </c>
      <c r="E203" s="162" t="s">
        <v>1103</v>
      </c>
      <c r="F203" s="30" t="s">
        <v>1288</v>
      </c>
      <c r="G203" s="71" t="s">
        <v>29</v>
      </c>
      <c r="H203" s="31">
        <v>4000</v>
      </c>
      <c r="I203" s="190">
        <v>3.63</v>
      </c>
      <c r="J203" s="173">
        <f t="shared" si="72"/>
        <v>4.5199999999999996</v>
      </c>
      <c r="K203" s="173">
        <f t="shared" si="73"/>
        <v>18080</v>
      </c>
    </row>
    <row r="204" spans="1:11" s="1" customFormat="1" ht="63.75" outlineLevel="1">
      <c r="A204" s="156" t="s">
        <v>407</v>
      </c>
      <c r="B204" s="156" t="s">
        <v>411</v>
      </c>
      <c r="C204" s="157" t="s">
        <v>1236</v>
      </c>
      <c r="E204" s="162" t="s">
        <v>1104</v>
      </c>
      <c r="F204" s="30" t="s">
        <v>1290</v>
      </c>
      <c r="G204" s="71" t="s">
        <v>29</v>
      </c>
      <c r="H204" s="31">
        <v>500</v>
      </c>
      <c r="I204" s="190">
        <v>5.58</v>
      </c>
      <c r="J204" s="173">
        <f t="shared" si="72"/>
        <v>6.95</v>
      </c>
      <c r="K204" s="173">
        <f t="shared" si="73"/>
        <v>3475</v>
      </c>
    </row>
    <row r="205" spans="1:11" s="1" customFormat="1" ht="63.75" outlineLevel="1">
      <c r="A205" s="156" t="s">
        <v>407</v>
      </c>
      <c r="B205" s="156" t="s">
        <v>411</v>
      </c>
      <c r="C205" s="157" t="s">
        <v>1237</v>
      </c>
      <c r="E205" s="162" t="s">
        <v>1105</v>
      </c>
      <c r="F205" s="30" t="s">
        <v>1294</v>
      </c>
      <c r="G205" s="71" t="s">
        <v>29</v>
      </c>
      <c r="H205" s="31">
        <v>1500</v>
      </c>
      <c r="I205" s="190">
        <v>7.4499999999999993</v>
      </c>
      <c r="J205" s="173">
        <f t="shared" si="72"/>
        <v>9.2799999999999994</v>
      </c>
      <c r="K205" s="173">
        <f t="shared" si="73"/>
        <v>13920</v>
      </c>
    </row>
    <row r="206" spans="1:11" s="1" customFormat="1" ht="63.75" outlineLevel="1">
      <c r="A206" s="156" t="s">
        <v>407</v>
      </c>
      <c r="B206" s="156" t="s">
        <v>411</v>
      </c>
      <c r="C206" s="157" t="s">
        <v>1238</v>
      </c>
      <c r="E206" s="162" t="s">
        <v>1106</v>
      </c>
      <c r="F206" s="30" t="s">
        <v>1296</v>
      </c>
      <c r="G206" s="71" t="s">
        <v>29</v>
      </c>
      <c r="H206" s="31">
        <v>850</v>
      </c>
      <c r="I206" s="190">
        <v>12.370000000000001</v>
      </c>
      <c r="J206" s="173">
        <f t="shared" si="72"/>
        <v>15.4</v>
      </c>
      <c r="K206" s="173">
        <f t="shared" si="73"/>
        <v>13090</v>
      </c>
    </row>
    <row r="207" spans="1:11" s="1" customFormat="1" ht="63.75" outlineLevel="1">
      <c r="A207" s="156" t="s">
        <v>454</v>
      </c>
      <c r="B207" s="156" t="s">
        <v>1421</v>
      </c>
      <c r="C207" s="157">
        <v>91927</v>
      </c>
      <c r="E207" s="162" t="s">
        <v>1107</v>
      </c>
      <c r="F207" s="30" t="s">
        <v>1299</v>
      </c>
      <c r="G207" s="71" t="s">
        <v>29</v>
      </c>
      <c r="H207" s="31">
        <v>2000</v>
      </c>
      <c r="I207" s="190">
        <v>4.66</v>
      </c>
      <c r="J207" s="173">
        <f t="shared" si="72"/>
        <v>5.8</v>
      </c>
      <c r="K207" s="173">
        <f t="shared" si="73"/>
        <v>11600</v>
      </c>
    </row>
    <row r="208" spans="1:11" s="1" customFormat="1" ht="63.75" outlineLevel="1">
      <c r="A208" s="156" t="s">
        <v>407</v>
      </c>
      <c r="B208" s="156" t="s">
        <v>411</v>
      </c>
      <c r="C208" s="157" t="s">
        <v>1239</v>
      </c>
      <c r="E208" s="162" t="s">
        <v>1108</v>
      </c>
      <c r="F208" s="30" t="s">
        <v>1300</v>
      </c>
      <c r="G208" s="71" t="s">
        <v>29</v>
      </c>
      <c r="H208" s="31">
        <v>200</v>
      </c>
      <c r="I208" s="190">
        <v>21.39</v>
      </c>
      <c r="J208" s="173">
        <f t="shared" si="72"/>
        <v>26.63</v>
      </c>
      <c r="K208" s="173">
        <f t="shared" si="73"/>
        <v>5326</v>
      </c>
    </row>
    <row r="209" spans="1:11" s="1" customFormat="1" ht="63.75" outlineLevel="1">
      <c r="A209" s="156" t="s">
        <v>407</v>
      </c>
      <c r="B209" s="156" t="s">
        <v>411</v>
      </c>
      <c r="C209" s="157" t="s">
        <v>1240</v>
      </c>
      <c r="E209" s="162" t="s">
        <v>1109</v>
      </c>
      <c r="F209" s="30" t="s">
        <v>1303</v>
      </c>
      <c r="G209" s="71" t="s">
        <v>29</v>
      </c>
      <c r="H209" s="31">
        <v>202</v>
      </c>
      <c r="I209" s="190">
        <v>23.2</v>
      </c>
      <c r="J209" s="173">
        <f t="shared" si="72"/>
        <v>28.89</v>
      </c>
      <c r="K209" s="173">
        <f t="shared" si="73"/>
        <v>5835.78</v>
      </c>
    </row>
    <row r="210" spans="1:11" s="1" customFormat="1" ht="63.75" outlineLevel="1">
      <c r="A210" s="156" t="s">
        <v>407</v>
      </c>
      <c r="B210" s="156" t="s">
        <v>411</v>
      </c>
      <c r="C210" s="157" t="s">
        <v>1241</v>
      </c>
      <c r="E210" s="162" t="s">
        <v>1110</v>
      </c>
      <c r="F210" s="30" t="s">
        <v>1305</v>
      </c>
      <c r="G210" s="71" t="s">
        <v>29</v>
      </c>
      <c r="H210" s="31">
        <v>200</v>
      </c>
      <c r="I210" s="190">
        <v>31.11</v>
      </c>
      <c r="J210" s="173">
        <f t="shared" si="72"/>
        <v>38.74</v>
      </c>
      <c r="K210" s="173">
        <f t="shared" si="73"/>
        <v>7748</v>
      </c>
    </row>
    <row r="211" spans="1:11" s="1" customFormat="1" ht="63.75" outlineLevel="1">
      <c r="A211" s="156" t="s">
        <v>407</v>
      </c>
      <c r="B211" s="156" t="s">
        <v>411</v>
      </c>
      <c r="C211" s="157" t="s">
        <v>1242</v>
      </c>
      <c r="E211" s="162" t="s">
        <v>1111</v>
      </c>
      <c r="F211" s="30" t="s">
        <v>1307</v>
      </c>
      <c r="G211" s="71" t="s">
        <v>29</v>
      </c>
      <c r="H211" s="31">
        <v>100</v>
      </c>
      <c r="I211" s="190">
        <v>42.47</v>
      </c>
      <c r="J211" s="173">
        <f t="shared" si="72"/>
        <v>52.88</v>
      </c>
      <c r="K211" s="173">
        <f t="shared" si="73"/>
        <v>5288</v>
      </c>
    </row>
    <row r="212" spans="1:11" s="1" customFormat="1" ht="63.75" outlineLevel="1">
      <c r="A212" s="156" t="s">
        <v>407</v>
      </c>
      <c r="B212" s="156" t="s">
        <v>411</v>
      </c>
      <c r="C212" s="157" t="s">
        <v>1250</v>
      </c>
      <c r="E212" s="162" t="s">
        <v>1112</v>
      </c>
      <c r="F212" s="30" t="s">
        <v>1312</v>
      </c>
      <c r="G212" s="71" t="s">
        <v>29</v>
      </c>
      <c r="H212" s="31">
        <v>300</v>
      </c>
      <c r="I212" s="190">
        <v>60.410000000000004</v>
      </c>
      <c r="J212" s="173">
        <f t="shared" si="72"/>
        <v>75.22</v>
      </c>
      <c r="K212" s="173">
        <f t="shared" si="73"/>
        <v>22566</v>
      </c>
    </row>
    <row r="213" spans="1:11" s="1" customFormat="1" ht="63.75" outlineLevel="1">
      <c r="A213" s="156" t="s">
        <v>407</v>
      </c>
      <c r="B213" s="156" t="s">
        <v>411</v>
      </c>
      <c r="C213" s="157" t="s">
        <v>1255</v>
      </c>
      <c r="E213" s="162" t="s">
        <v>1113</v>
      </c>
      <c r="F213" s="30" t="s">
        <v>1352</v>
      </c>
      <c r="G213" s="71" t="s">
        <v>29</v>
      </c>
      <c r="H213" s="31">
        <v>150</v>
      </c>
      <c r="I213" s="190">
        <v>96.17</v>
      </c>
      <c r="J213" s="173">
        <f t="shared" si="72"/>
        <v>119.75</v>
      </c>
      <c r="K213" s="173">
        <f t="shared" si="73"/>
        <v>17962.5</v>
      </c>
    </row>
    <row r="214" spans="1:11" s="1" customFormat="1" ht="63.75" outlineLevel="1">
      <c r="A214" s="156" t="s">
        <v>407</v>
      </c>
      <c r="B214" s="156" t="s">
        <v>411</v>
      </c>
      <c r="C214" s="157" t="s">
        <v>1362</v>
      </c>
      <c r="E214" s="162" t="s">
        <v>1114</v>
      </c>
      <c r="F214" s="30" t="s">
        <v>1385</v>
      </c>
      <c r="G214" s="71" t="s">
        <v>29</v>
      </c>
      <c r="H214" s="31">
        <v>180</v>
      </c>
      <c r="I214" s="190">
        <v>119.97</v>
      </c>
      <c r="J214" s="173">
        <f t="shared" si="72"/>
        <v>149.38999999999999</v>
      </c>
      <c r="K214" s="173">
        <f t="shared" si="73"/>
        <v>26890.2</v>
      </c>
    </row>
    <row r="215" spans="1:11" s="1" customFormat="1" ht="63.75" outlineLevel="1">
      <c r="A215" s="156" t="s">
        <v>407</v>
      </c>
      <c r="B215" s="156" t="s">
        <v>411</v>
      </c>
      <c r="C215" s="157" t="s">
        <v>1363</v>
      </c>
      <c r="E215" s="162" t="s">
        <v>1115</v>
      </c>
      <c r="F215" s="30" t="s">
        <v>1387</v>
      </c>
      <c r="G215" s="71" t="s">
        <v>29</v>
      </c>
      <c r="H215" s="31">
        <v>360</v>
      </c>
      <c r="I215" s="190">
        <v>192.46</v>
      </c>
      <c r="J215" s="173">
        <f t="shared" ref="J215" si="76">ROUND(I215+I215*$K$8,2)</f>
        <v>239.65</v>
      </c>
      <c r="K215" s="173">
        <f t="shared" ref="K215" si="77">IF(J215=" "," ",ROUND(H215*J215,2))</f>
        <v>86274</v>
      </c>
    </row>
    <row r="216" spans="1:11" s="1" customFormat="1" ht="38.25" outlineLevel="1">
      <c r="A216" s="156" t="s">
        <v>407</v>
      </c>
      <c r="B216" s="156" t="s">
        <v>411</v>
      </c>
      <c r="C216" s="157" t="s">
        <v>1028</v>
      </c>
      <c r="E216" s="162" t="s">
        <v>1116</v>
      </c>
      <c r="F216" s="188" t="s">
        <v>1201</v>
      </c>
      <c r="G216" s="189" t="s">
        <v>711</v>
      </c>
      <c r="H216" s="31">
        <v>300</v>
      </c>
      <c r="I216" s="190">
        <v>2.6</v>
      </c>
      <c r="J216" s="173">
        <f t="shared" si="72"/>
        <v>3.24</v>
      </c>
      <c r="K216" s="173">
        <f t="shared" si="73"/>
        <v>972</v>
      </c>
    </row>
    <row r="217" spans="1:11" s="1" customFormat="1" ht="38.25" outlineLevel="1">
      <c r="A217" s="156" t="s">
        <v>454</v>
      </c>
      <c r="B217" s="156" t="s">
        <v>1421</v>
      </c>
      <c r="C217" s="157">
        <v>91855</v>
      </c>
      <c r="E217" s="162" t="s">
        <v>1117</v>
      </c>
      <c r="F217" s="30" t="s">
        <v>422</v>
      </c>
      <c r="G217" s="71" t="s">
        <v>29</v>
      </c>
      <c r="H217" s="31">
        <v>250</v>
      </c>
      <c r="I217" s="172">
        <v>10.5</v>
      </c>
      <c r="J217" s="173">
        <f t="shared" si="72"/>
        <v>13.07</v>
      </c>
      <c r="K217" s="173">
        <f t="shared" si="73"/>
        <v>3267.5</v>
      </c>
    </row>
    <row r="218" spans="1:11" s="1" customFormat="1" ht="38.25" outlineLevel="1">
      <c r="A218" s="156" t="s">
        <v>454</v>
      </c>
      <c r="B218" s="156" t="s">
        <v>1421</v>
      </c>
      <c r="C218" s="157">
        <v>91857</v>
      </c>
      <c r="E218" s="162" t="s">
        <v>1118</v>
      </c>
      <c r="F218" s="30" t="s">
        <v>423</v>
      </c>
      <c r="G218" s="71" t="s">
        <v>29</v>
      </c>
      <c r="H218" s="31">
        <v>200</v>
      </c>
      <c r="I218" s="172">
        <v>15.16</v>
      </c>
      <c r="J218" s="173">
        <f t="shared" si="72"/>
        <v>18.88</v>
      </c>
      <c r="K218" s="173">
        <f t="shared" si="73"/>
        <v>3776</v>
      </c>
    </row>
    <row r="219" spans="1:11" s="1" customFormat="1" ht="25.5" outlineLevel="1">
      <c r="A219" s="156" t="s">
        <v>476</v>
      </c>
      <c r="B219" s="156" t="s">
        <v>560</v>
      </c>
      <c r="C219" s="157" t="s">
        <v>84</v>
      </c>
      <c r="E219" s="162" t="s">
        <v>1391</v>
      </c>
      <c r="F219" s="30" t="s">
        <v>478</v>
      </c>
      <c r="G219" s="71" t="s">
        <v>56</v>
      </c>
      <c r="H219" s="31">
        <v>6</v>
      </c>
      <c r="I219" s="172">
        <v>65.22</v>
      </c>
      <c r="J219" s="173">
        <f t="shared" si="72"/>
        <v>81.209999999999994</v>
      </c>
      <c r="K219" s="173">
        <f t="shared" si="73"/>
        <v>487.26</v>
      </c>
    </row>
    <row r="220" spans="1:11" ht="15">
      <c r="E220" s="164" t="s">
        <v>504</v>
      </c>
      <c r="F220" s="165" t="s">
        <v>1041</v>
      </c>
      <c r="G220" s="166"/>
      <c r="H220" s="167"/>
      <c r="I220" s="171"/>
      <c r="J220" s="171"/>
      <c r="K220" s="171">
        <f>SUM(K221:K232)</f>
        <v>17789.96</v>
      </c>
    </row>
    <row r="221" spans="1:11" s="1" customFormat="1" ht="38.25" outlineLevel="1">
      <c r="A221" s="156" t="s">
        <v>454</v>
      </c>
      <c r="B221" s="156" t="s">
        <v>1421</v>
      </c>
      <c r="C221" s="157">
        <v>93009</v>
      </c>
      <c r="E221" s="162" t="s">
        <v>1119</v>
      </c>
      <c r="F221" s="30" t="s">
        <v>198</v>
      </c>
      <c r="G221" s="71" t="s">
        <v>29</v>
      </c>
      <c r="H221" s="31">
        <v>200</v>
      </c>
      <c r="I221" s="172">
        <v>27.62</v>
      </c>
      <c r="J221" s="173">
        <f>ROUND(I221+I221*$K$8,2)</f>
        <v>34.39</v>
      </c>
      <c r="K221" s="173">
        <f>IF(J221=" "," ",ROUND(H221*J221,2))</f>
        <v>6878</v>
      </c>
    </row>
    <row r="222" spans="1:11" s="1" customFormat="1" outlineLevel="1">
      <c r="A222" s="156" t="s">
        <v>454</v>
      </c>
      <c r="B222" s="156" t="s">
        <v>1421</v>
      </c>
      <c r="C222" s="157">
        <v>98307</v>
      </c>
      <c r="E222" s="162" t="s">
        <v>1120</v>
      </c>
      <c r="F222" s="30" t="s">
        <v>113</v>
      </c>
      <c r="G222" s="71" t="s">
        <v>56</v>
      </c>
      <c r="H222" s="31">
        <v>15</v>
      </c>
      <c r="I222" s="172">
        <v>43.33</v>
      </c>
      <c r="J222" s="173">
        <f t="shared" ref="J222:J232" si="78">ROUND(I222+I222*$K$8,2)</f>
        <v>53.95</v>
      </c>
      <c r="K222" s="173">
        <f t="shared" ref="K222:K232" si="79">IF(J222=" "," ",ROUND(H222*J222,2))</f>
        <v>809.25</v>
      </c>
    </row>
    <row r="223" spans="1:11" s="1" customFormat="1" ht="25.5" outlineLevel="1">
      <c r="A223" s="156" t="s">
        <v>454</v>
      </c>
      <c r="B223" s="156" t="s">
        <v>1421</v>
      </c>
      <c r="C223" s="157">
        <v>98294</v>
      </c>
      <c r="E223" s="162" t="s">
        <v>1121</v>
      </c>
      <c r="F223" s="30" t="s">
        <v>111</v>
      </c>
      <c r="G223" s="71" t="s">
        <v>29</v>
      </c>
      <c r="H223" s="31">
        <v>610</v>
      </c>
      <c r="I223" s="172">
        <v>5.38</v>
      </c>
      <c r="J223" s="173">
        <f t="shared" si="78"/>
        <v>6.7</v>
      </c>
      <c r="K223" s="173">
        <f t="shared" si="79"/>
        <v>4087</v>
      </c>
    </row>
    <row r="224" spans="1:11" s="1" customFormat="1" ht="25.5" outlineLevel="1">
      <c r="A224" s="156" t="s">
        <v>407</v>
      </c>
      <c r="B224" s="156" t="s">
        <v>411</v>
      </c>
      <c r="C224" s="157" t="s">
        <v>1029</v>
      </c>
      <c r="E224" s="162" t="s">
        <v>1122</v>
      </c>
      <c r="F224" s="188" t="s">
        <v>1204</v>
      </c>
      <c r="G224" s="189" t="s">
        <v>28</v>
      </c>
      <c r="H224" s="31">
        <v>8</v>
      </c>
      <c r="I224" s="190">
        <v>22.54</v>
      </c>
      <c r="J224" s="173">
        <f t="shared" si="78"/>
        <v>28.07</v>
      </c>
      <c r="K224" s="173">
        <f t="shared" si="79"/>
        <v>224.56</v>
      </c>
    </row>
    <row r="225" spans="1:11" s="1" customFormat="1" ht="38.25" outlineLevel="1">
      <c r="A225" s="156" t="s">
        <v>407</v>
      </c>
      <c r="B225" s="156" t="s">
        <v>411</v>
      </c>
      <c r="C225" s="157" t="s">
        <v>1031</v>
      </c>
      <c r="E225" s="162" t="s">
        <v>1123</v>
      </c>
      <c r="F225" s="188" t="s">
        <v>1206</v>
      </c>
      <c r="G225" s="189" t="s">
        <v>28</v>
      </c>
      <c r="H225" s="31">
        <v>1</v>
      </c>
      <c r="I225" s="190">
        <v>349.45</v>
      </c>
      <c r="J225" s="173">
        <f t="shared" si="78"/>
        <v>435.14</v>
      </c>
      <c r="K225" s="173">
        <f t="shared" si="79"/>
        <v>435.14</v>
      </c>
    </row>
    <row r="226" spans="1:11" s="1" customFormat="1" ht="153" outlineLevel="1">
      <c r="A226" s="156" t="s">
        <v>407</v>
      </c>
      <c r="B226" s="156" t="s">
        <v>411</v>
      </c>
      <c r="C226" s="157" t="s">
        <v>1033</v>
      </c>
      <c r="E226" s="162" t="s">
        <v>1124</v>
      </c>
      <c r="F226" s="188" t="s">
        <v>1209</v>
      </c>
      <c r="G226" s="189" t="s">
        <v>28</v>
      </c>
      <c r="H226" s="31">
        <v>1</v>
      </c>
      <c r="I226" s="190">
        <v>276.31</v>
      </c>
      <c r="J226" s="173">
        <f t="shared" si="78"/>
        <v>344.06</v>
      </c>
      <c r="K226" s="173">
        <f t="shared" si="79"/>
        <v>344.06</v>
      </c>
    </row>
    <row r="227" spans="1:11" s="1" customFormat="1" ht="25.5" outlineLevel="1">
      <c r="A227" s="156" t="s">
        <v>454</v>
      </c>
      <c r="B227" s="156" t="s">
        <v>1421</v>
      </c>
      <c r="C227" s="157">
        <v>98301</v>
      </c>
      <c r="E227" s="162" t="s">
        <v>1125</v>
      </c>
      <c r="F227" s="30" t="s">
        <v>112</v>
      </c>
      <c r="G227" s="71" t="s">
        <v>56</v>
      </c>
      <c r="H227" s="31">
        <v>1</v>
      </c>
      <c r="I227" s="172">
        <v>628.87</v>
      </c>
      <c r="J227" s="173">
        <f t="shared" si="78"/>
        <v>783.07</v>
      </c>
      <c r="K227" s="173">
        <f t="shared" si="79"/>
        <v>783.07</v>
      </c>
    </row>
    <row r="228" spans="1:11" s="1" customFormat="1" ht="25.5" outlineLevel="1">
      <c r="A228" s="156" t="s">
        <v>407</v>
      </c>
      <c r="B228" s="156" t="s">
        <v>411</v>
      </c>
      <c r="C228" s="157" t="s">
        <v>1035</v>
      </c>
      <c r="E228" s="162" t="s">
        <v>1126</v>
      </c>
      <c r="F228" s="188" t="s">
        <v>1212</v>
      </c>
      <c r="G228" s="189" t="s">
        <v>28</v>
      </c>
      <c r="H228" s="31">
        <v>2</v>
      </c>
      <c r="I228" s="190">
        <v>70.12</v>
      </c>
      <c r="J228" s="173">
        <f t="shared" si="78"/>
        <v>87.31</v>
      </c>
      <c r="K228" s="173">
        <f t="shared" si="79"/>
        <v>174.62</v>
      </c>
    </row>
    <row r="229" spans="1:11" s="1" customFormat="1" ht="38.25" outlineLevel="1">
      <c r="A229" s="156" t="s">
        <v>1419</v>
      </c>
      <c r="B229" s="156" t="s">
        <v>560</v>
      </c>
      <c r="C229" s="157" t="s">
        <v>124</v>
      </c>
      <c r="E229" s="162" t="s">
        <v>1127</v>
      </c>
      <c r="F229" s="30" t="s">
        <v>165</v>
      </c>
      <c r="G229" s="71" t="s">
        <v>56</v>
      </c>
      <c r="H229" s="31">
        <v>1</v>
      </c>
      <c r="I229" s="172">
        <v>87.8</v>
      </c>
      <c r="J229" s="173">
        <f t="shared" si="78"/>
        <v>109.33</v>
      </c>
      <c r="K229" s="173">
        <f t="shared" si="79"/>
        <v>109.33</v>
      </c>
    </row>
    <row r="230" spans="1:11" s="1" customFormat="1" ht="38.25" outlineLevel="1">
      <c r="A230" s="156" t="s">
        <v>407</v>
      </c>
      <c r="B230" s="156" t="s">
        <v>411</v>
      </c>
      <c r="C230" s="157" t="s">
        <v>1046</v>
      </c>
      <c r="E230" s="162" t="s">
        <v>1128</v>
      </c>
      <c r="F230" s="188" t="s">
        <v>1215</v>
      </c>
      <c r="G230" s="189" t="s">
        <v>28</v>
      </c>
      <c r="H230" s="31">
        <v>4</v>
      </c>
      <c r="I230" s="190">
        <v>71.09</v>
      </c>
      <c r="J230" s="173">
        <f t="shared" si="78"/>
        <v>88.52</v>
      </c>
      <c r="K230" s="173">
        <f t="shared" si="79"/>
        <v>354.08</v>
      </c>
    </row>
    <row r="231" spans="1:11" s="1" customFormat="1" ht="38.25" outlineLevel="1">
      <c r="A231" s="156" t="s">
        <v>407</v>
      </c>
      <c r="B231" s="156" t="s">
        <v>411</v>
      </c>
      <c r="C231" s="157" t="s">
        <v>1159</v>
      </c>
      <c r="E231" s="162" t="s">
        <v>1129</v>
      </c>
      <c r="F231" s="188" t="s">
        <v>1218</v>
      </c>
      <c r="G231" s="189" t="s">
        <v>711</v>
      </c>
      <c r="H231" s="31">
        <v>16</v>
      </c>
      <c r="I231" s="190">
        <v>165.64</v>
      </c>
      <c r="J231" s="173">
        <f t="shared" si="78"/>
        <v>206.25</v>
      </c>
      <c r="K231" s="173">
        <f t="shared" si="79"/>
        <v>3300</v>
      </c>
    </row>
    <row r="232" spans="1:11" s="1" customFormat="1" ht="38.25" outlineLevel="1">
      <c r="A232" s="156" t="s">
        <v>1419</v>
      </c>
      <c r="B232" s="156" t="s">
        <v>560</v>
      </c>
      <c r="C232" s="157" t="s">
        <v>123</v>
      </c>
      <c r="E232" s="162" t="s">
        <v>1130</v>
      </c>
      <c r="F232" s="30" t="s">
        <v>82</v>
      </c>
      <c r="G232" s="71" t="s">
        <v>161</v>
      </c>
      <c r="H232" s="31">
        <v>15</v>
      </c>
      <c r="I232" s="172">
        <v>15.57</v>
      </c>
      <c r="J232" s="173">
        <f t="shared" si="78"/>
        <v>19.39</v>
      </c>
      <c r="K232" s="173">
        <f t="shared" si="79"/>
        <v>290.85000000000002</v>
      </c>
    </row>
    <row r="233" spans="1:11" ht="15">
      <c r="E233" s="164" t="s">
        <v>505</v>
      </c>
      <c r="F233" s="165" t="s">
        <v>1042</v>
      </c>
      <c r="G233" s="166"/>
      <c r="H233" s="167"/>
      <c r="I233" s="171"/>
      <c r="J233" s="171"/>
      <c r="K233" s="171">
        <f>SUM(K234:K238)</f>
        <v>17019</v>
      </c>
    </row>
    <row r="234" spans="1:11" s="1" customFormat="1" ht="25.5" outlineLevel="1">
      <c r="A234" s="156" t="s">
        <v>476</v>
      </c>
      <c r="B234" s="156" t="s">
        <v>560</v>
      </c>
      <c r="C234" s="157" t="s">
        <v>88</v>
      </c>
      <c r="E234" s="162" t="s">
        <v>1131</v>
      </c>
      <c r="F234" s="30" t="s">
        <v>185</v>
      </c>
      <c r="G234" s="71" t="s">
        <v>27</v>
      </c>
      <c r="H234" s="31">
        <v>58</v>
      </c>
      <c r="I234" s="172">
        <v>46.14</v>
      </c>
      <c r="J234" s="173">
        <f>ROUND(I234+I234*$K$8,2)</f>
        <v>57.45</v>
      </c>
      <c r="K234" s="173">
        <f>IF(J234=" "," ",ROUND(H234*J234,2))</f>
        <v>3332.1</v>
      </c>
    </row>
    <row r="235" spans="1:11" s="1" customFormat="1" ht="25.5" outlineLevel="1">
      <c r="A235" s="156" t="s">
        <v>476</v>
      </c>
      <c r="B235" s="156" t="s">
        <v>560</v>
      </c>
      <c r="C235" s="157" t="s">
        <v>89</v>
      </c>
      <c r="E235" s="162" t="s">
        <v>1132</v>
      </c>
      <c r="F235" s="30" t="s">
        <v>96</v>
      </c>
      <c r="G235" s="71" t="s">
        <v>26</v>
      </c>
      <c r="H235" s="31">
        <v>115</v>
      </c>
      <c r="I235" s="172">
        <v>5.08</v>
      </c>
      <c r="J235" s="173">
        <f t="shared" ref="J235:J238" si="80">ROUND(I235+I235*$K$8,2)</f>
        <v>6.33</v>
      </c>
      <c r="K235" s="173">
        <f t="shared" ref="K235:K238" si="81">IF(J235=" "," ",ROUND(H235*J235,2))</f>
        <v>727.95</v>
      </c>
    </row>
    <row r="236" spans="1:11" s="1" customFormat="1" ht="25.5" outlineLevel="1">
      <c r="A236" s="156" t="s">
        <v>454</v>
      </c>
      <c r="B236" s="156" t="s">
        <v>1421</v>
      </c>
      <c r="C236" s="157">
        <v>102716</v>
      </c>
      <c r="E236" s="162" t="s">
        <v>1133</v>
      </c>
      <c r="F236" s="30" t="s">
        <v>188</v>
      </c>
      <c r="G236" s="71" t="s">
        <v>27</v>
      </c>
      <c r="H236" s="31">
        <v>20</v>
      </c>
      <c r="I236" s="172">
        <v>163.37</v>
      </c>
      <c r="J236" s="173">
        <f t="shared" si="80"/>
        <v>203.43</v>
      </c>
      <c r="K236" s="173">
        <f t="shared" si="81"/>
        <v>4068.6</v>
      </c>
    </row>
    <row r="237" spans="1:11" s="1" customFormat="1" ht="38.25" outlineLevel="1">
      <c r="A237" s="156" t="s">
        <v>1419</v>
      </c>
      <c r="B237" s="156" t="s">
        <v>560</v>
      </c>
      <c r="C237" s="157" t="s">
        <v>133</v>
      </c>
      <c r="E237" s="162" t="s">
        <v>1134</v>
      </c>
      <c r="F237" s="30" t="s">
        <v>170</v>
      </c>
      <c r="G237" s="71" t="s">
        <v>27</v>
      </c>
      <c r="H237" s="31">
        <v>11</v>
      </c>
      <c r="I237" s="172">
        <v>535.82000000000005</v>
      </c>
      <c r="J237" s="173">
        <f t="shared" si="80"/>
        <v>667.2</v>
      </c>
      <c r="K237" s="173">
        <f t="shared" si="81"/>
        <v>7339.2</v>
      </c>
    </row>
    <row r="238" spans="1:11" s="1" customFormat="1" ht="25.5" outlineLevel="1">
      <c r="A238" s="156" t="s">
        <v>476</v>
      </c>
      <c r="B238" s="156" t="s">
        <v>560</v>
      </c>
      <c r="C238" s="157" t="s">
        <v>91</v>
      </c>
      <c r="E238" s="162" t="s">
        <v>1135</v>
      </c>
      <c r="F238" s="30" t="s">
        <v>97</v>
      </c>
      <c r="G238" s="71" t="s">
        <v>27</v>
      </c>
      <c r="H238" s="31">
        <v>27</v>
      </c>
      <c r="I238" s="172">
        <v>46.14</v>
      </c>
      <c r="J238" s="173">
        <f t="shared" si="80"/>
        <v>57.45</v>
      </c>
      <c r="K238" s="173">
        <f t="shared" si="81"/>
        <v>1551.15</v>
      </c>
    </row>
    <row r="239" spans="1:11" ht="15">
      <c r="E239" s="164" t="s">
        <v>506</v>
      </c>
      <c r="F239" s="165" t="s">
        <v>1043</v>
      </c>
      <c r="G239" s="166"/>
      <c r="H239" s="167"/>
      <c r="I239" s="171"/>
      <c r="J239" s="171"/>
      <c r="K239" s="171">
        <f>SUM(K240:K246)</f>
        <v>43038.15</v>
      </c>
    </row>
    <row r="240" spans="1:11" s="1" customFormat="1" ht="38.25" outlineLevel="1">
      <c r="A240" s="156" t="s">
        <v>454</v>
      </c>
      <c r="B240" s="156" t="s">
        <v>1421</v>
      </c>
      <c r="C240" s="157">
        <v>97668</v>
      </c>
      <c r="E240" s="162" t="s">
        <v>1137</v>
      </c>
      <c r="F240" s="188" t="s">
        <v>199</v>
      </c>
      <c r="G240" s="71" t="s">
        <v>29</v>
      </c>
      <c r="H240" s="31">
        <v>297</v>
      </c>
      <c r="I240" s="172">
        <v>11.53</v>
      </c>
      <c r="J240" s="173">
        <f>ROUND(I240+I240*$K$8,2)</f>
        <v>14.36</v>
      </c>
      <c r="K240" s="173">
        <f>IF(J240=" "," ",ROUND(H240*J240,2))</f>
        <v>4264.92</v>
      </c>
    </row>
    <row r="241" spans="1:11" s="1" customFormat="1" ht="38.25" outlineLevel="1">
      <c r="A241" s="156" t="s">
        <v>1419</v>
      </c>
      <c r="B241" s="156" t="s">
        <v>560</v>
      </c>
      <c r="C241" s="157" t="s">
        <v>132</v>
      </c>
      <c r="E241" s="162" t="s">
        <v>1138</v>
      </c>
      <c r="F241" s="188" t="s">
        <v>169</v>
      </c>
      <c r="G241" s="71" t="s">
        <v>29</v>
      </c>
      <c r="H241" s="31">
        <v>100</v>
      </c>
      <c r="I241" s="172">
        <v>102.01</v>
      </c>
      <c r="J241" s="173">
        <f t="shared" ref="J241:J245" si="82">ROUND(I241+I241*$K$8,2)</f>
        <v>127.02</v>
      </c>
      <c r="K241" s="173">
        <f t="shared" ref="K241:K245" si="83">IF(J241=" "," ",ROUND(H241*J241,2))</f>
        <v>12702</v>
      </c>
    </row>
    <row r="242" spans="1:11" s="1" customFormat="1" ht="38.25" outlineLevel="1">
      <c r="A242" s="156" t="s">
        <v>454</v>
      </c>
      <c r="B242" s="156" t="s">
        <v>1421</v>
      </c>
      <c r="C242" s="157">
        <v>97881</v>
      </c>
      <c r="E242" s="162" t="s">
        <v>1139</v>
      </c>
      <c r="F242" s="188" t="s">
        <v>200</v>
      </c>
      <c r="G242" s="71" t="s">
        <v>56</v>
      </c>
      <c r="H242" s="31">
        <v>32</v>
      </c>
      <c r="I242" s="172">
        <v>128.77000000000001</v>
      </c>
      <c r="J242" s="173">
        <f t="shared" si="82"/>
        <v>160.34</v>
      </c>
      <c r="K242" s="173">
        <f t="shared" si="83"/>
        <v>5130.88</v>
      </c>
    </row>
    <row r="243" spans="1:11" s="1" customFormat="1" ht="38.25" outlineLevel="1">
      <c r="A243" s="156" t="s">
        <v>454</v>
      </c>
      <c r="B243" s="156" t="s">
        <v>1421</v>
      </c>
      <c r="C243" s="157">
        <v>97883</v>
      </c>
      <c r="E243" s="162" t="s">
        <v>1140</v>
      </c>
      <c r="F243" s="188" t="s">
        <v>201</v>
      </c>
      <c r="G243" s="71" t="s">
        <v>56</v>
      </c>
      <c r="H243" s="31">
        <v>30</v>
      </c>
      <c r="I243" s="172">
        <v>394.11</v>
      </c>
      <c r="J243" s="173">
        <f t="shared" si="82"/>
        <v>490.75</v>
      </c>
      <c r="K243" s="173">
        <f t="shared" si="83"/>
        <v>14722.5</v>
      </c>
    </row>
    <row r="244" spans="1:11" s="1" customFormat="1" ht="153" outlineLevel="1">
      <c r="A244" s="156" t="s">
        <v>407</v>
      </c>
      <c r="B244" s="156" t="s">
        <v>411</v>
      </c>
      <c r="C244" s="157" t="s">
        <v>1165</v>
      </c>
      <c r="E244" s="162" t="s">
        <v>1141</v>
      </c>
      <c r="F244" s="188" t="s">
        <v>1221</v>
      </c>
      <c r="G244" s="189" t="s">
        <v>29</v>
      </c>
      <c r="H244" s="31">
        <v>250</v>
      </c>
      <c r="I244" s="190">
        <v>16.82</v>
      </c>
      <c r="J244" s="173">
        <f t="shared" si="82"/>
        <v>20.94</v>
      </c>
      <c r="K244" s="173">
        <f t="shared" si="83"/>
        <v>5235</v>
      </c>
    </row>
    <row r="245" spans="1:11" s="1" customFormat="1" ht="25.5" outlineLevel="1">
      <c r="A245" s="156" t="s">
        <v>407</v>
      </c>
      <c r="B245" s="156" t="s">
        <v>411</v>
      </c>
      <c r="C245" s="157" t="s">
        <v>1397</v>
      </c>
      <c r="E245" s="162" t="s">
        <v>1371</v>
      </c>
      <c r="F245" s="188" t="s">
        <v>1368</v>
      </c>
      <c r="G245" s="189" t="s">
        <v>711</v>
      </c>
      <c r="H245" s="31">
        <v>1</v>
      </c>
      <c r="I245" s="190">
        <v>232.15</v>
      </c>
      <c r="J245" s="173">
        <f t="shared" si="82"/>
        <v>289.07</v>
      </c>
      <c r="K245" s="173">
        <f t="shared" si="83"/>
        <v>289.07</v>
      </c>
    </row>
    <row r="246" spans="1:11" s="1" customFormat="1" ht="25.5" outlineLevel="1">
      <c r="A246" s="156" t="s">
        <v>407</v>
      </c>
      <c r="B246" s="156" t="s">
        <v>411</v>
      </c>
      <c r="C246" s="157" t="s">
        <v>1356</v>
      </c>
      <c r="E246" s="162" t="s">
        <v>1372</v>
      </c>
      <c r="F246" s="188" t="s">
        <v>1370</v>
      </c>
      <c r="G246" s="189" t="s">
        <v>711</v>
      </c>
      <c r="H246" s="31">
        <v>1</v>
      </c>
      <c r="I246" s="190">
        <v>557.16</v>
      </c>
      <c r="J246" s="173">
        <f t="shared" ref="J246" si="84">ROUND(I246+I246*$K$8,2)</f>
        <v>693.78</v>
      </c>
      <c r="K246" s="173">
        <f t="shared" ref="K246" si="85">IF(J246=" "," ",ROUND(H246*J246,2))</f>
        <v>693.78</v>
      </c>
    </row>
    <row r="247" spans="1:11" ht="30">
      <c r="E247" s="164" t="s">
        <v>507</v>
      </c>
      <c r="F247" s="165" t="s">
        <v>1044</v>
      </c>
      <c r="G247" s="166"/>
      <c r="H247" s="167"/>
      <c r="I247" s="171"/>
      <c r="J247" s="171"/>
      <c r="K247" s="171">
        <f>SUM(K248:K259)</f>
        <v>133843.88</v>
      </c>
    </row>
    <row r="248" spans="1:11" s="1" customFormat="1" ht="76.5" outlineLevel="1">
      <c r="A248" s="156" t="s">
        <v>407</v>
      </c>
      <c r="B248" s="156" t="s">
        <v>411</v>
      </c>
      <c r="C248" s="157" t="s">
        <v>1166</v>
      </c>
      <c r="E248" s="162" t="s">
        <v>1136</v>
      </c>
      <c r="F248" s="188" t="s">
        <v>1224</v>
      </c>
      <c r="G248" s="189" t="s">
        <v>28</v>
      </c>
      <c r="H248" s="31">
        <v>31</v>
      </c>
      <c r="I248" s="190">
        <v>385.13</v>
      </c>
      <c r="J248" s="173">
        <f>ROUND(I248+I248*$K$8,2)</f>
        <v>479.56</v>
      </c>
      <c r="K248" s="173">
        <f>IF(J248=" "," ",ROUND(H248*J248,2))</f>
        <v>14866.36</v>
      </c>
    </row>
    <row r="249" spans="1:11" s="1" customFormat="1" ht="89.25" outlineLevel="1">
      <c r="A249" s="156" t="s">
        <v>407</v>
      </c>
      <c r="B249" s="156" t="s">
        <v>411</v>
      </c>
      <c r="C249" s="157" t="s">
        <v>1267</v>
      </c>
      <c r="E249" s="162" t="s">
        <v>1142</v>
      </c>
      <c r="F249" s="188" t="s">
        <v>1361</v>
      </c>
      <c r="G249" s="189" t="s">
        <v>28</v>
      </c>
      <c r="H249" s="31">
        <v>10</v>
      </c>
      <c r="I249" s="190">
        <v>314.83</v>
      </c>
      <c r="J249" s="173">
        <f>ROUND(I249+I249*$K$8,2)</f>
        <v>392.03</v>
      </c>
      <c r="K249" s="173">
        <f>IF(J249=" "," ",ROUND(H249*J249,2))</f>
        <v>3920.3</v>
      </c>
    </row>
    <row r="250" spans="1:11" s="1" customFormat="1" ht="89.25" outlineLevel="1">
      <c r="A250" s="156" t="s">
        <v>407</v>
      </c>
      <c r="B250" s="156" t="s">
        <v>411</v>
      </c>
      <c r="C250" s="157" t="s">
        <v>1170</v>
      </c>
      <c r="E250" s="162" t="s">
        <v>1143</v>
      </c>
      <c r="F250" s="188" t="s">
        <v>1226</v>
      </c>
      <c r="G250" s="189" t="s">
        <v>28</v>
      </c>
      <c r="H250" s="31">
        <v>31</v>
      </c>
      <c r="I250" s="190">
        <v>1478.62</v>
      </c>
      <c r="J250" s="173">
        <f t="shared" ref="J250:J258" si="86">ROUND(I250+I250*$K$8,2)</f>
        <v>1841.18</v>
      </c>
      <c r="K250" s="173">
        <f t="shared" ref="K250:K258" si="87">IF(J250=" "," ",ROUND(H250*J250,2))</f>
        <v>57076.58</v>
      </c>
    </row>
    <row r="251" spans="1:11" s="1" customFormat="1" ht="89.25" outlineLevel="1">
      <c r="A251" s="156" t="s">
        <v>407</v>
      </c>
      <c r="B251" s="156" t="s">
        <v>411</v>
      </c>
      <c r="C251" s="157" t="s">
        <v>1264</v>
      </c>
      <c r="E251" s="162" t="s">
        <v>1144</v>
      </c>
      <c r="F251" s="188" t="s">
        <v>1357</v>
      </c>
      <c r="G251" s="189" t="s">
        <v>28</v>
      </c>
      <c r="H251" s="31">
        <v>10</v>
      </c>
      <c r="I251" s="190">
        <v>703.98</v>
      </c>
      <c r="J251" s="173">
        <f t="shared" ref="J251" si="88">ROUND(I251+I251*$K$8,2)</f>
        <v>876.6</v>
      </c>
      <c r="K251" s="173">
        <f t="shared" ref="K251" si="89">IF(J251=" "," ",ROUND(H251*J251,2))</f>
        <v>8766</v>
      </c>
    </row>
    <row r="252" spans="1:11" s="1" customFormat="1" ht="25.5" outlineLevel="1">
      <c r="A252" s="156" t="s">
        <v>407</v>
      </c>
      <c r="B252" s="156" t="s">
        <v>411</v>
      </c>
      <c r="C252" s="157" t="s">
        <v>1172</v>
      </c>
      <c r="E252" s="162" t="s">
        <v>1345</v>
      </c>
      <c r="F252" s="188" t="s">
        <v>1228</v>
      </c>
      <c r="G252" s="189" t="s">
        <v>711</v>
      </c>
      <c r="H252" s="31">
        <v>6</v>
      </c>
      <c r="I252" s="190">
        <v>92.86</v>
      </c>
      <c r="J252" s="173">
        <f t="shared" ref="J252" si="90">ROUND(I252+I252*$K$8,2)</f>
        <v>115.63</v>
      </c>
      <c r="K252" s="173">
        <f t="shared" ref="K252" si="91">IF(J252=" "," ",ROUND(H252*J252,2))</f>
        <v>693.78</v>
      </c>
    </row>
    <row r="253" spans="1:11" s="1" customFormat="1" ht="114.75" outlineLevel="1">
      <c r="A253" s="156" t="s">
        <v>407</v>
      </c>
      <c r="B253" s="156" t="s">
        <v>411</v>
      </c>
      <c r="C253" s="157" t="s">
        <v>1175</v>
      </c>
      <c r="E253" s="162" t="s">
        <v>1355</v>
      </c>
      <c r="F253" s="188" t="s">
        <v>1230</v>
      </c>
      <c r="G253" s="189" t="s">
        <v>711</v>
      </c>
      <c r="H253" s="31">
        <v>31</v>
      </c>
      <c r="I253" s="190">
        <v>192.20000000000002</v>
      </c>
      <c r="J253" s="173">
        <f t="shared" si="86"/>
        <v>239.33</v>
      </c>
      <c r="K253" s="173">
        <f t="shared" si="87"/>
        <v>7419.23</v>
      </c>
    </row>
    <row r="254" spans="1:11" s="1" customFormat="1" ht="102" outlineLevel="1">
      <c r="A254" s="156" t="s">
        <v>407</v>
      </c>
      <c r="B254" s="156" t="s">
        <v>411</v>
      </c>
      <c r="C254" s="157" t="s">
        <v>1402</v>
      </c>
      <c r="E254" s="162" t="s">
        <v>1359</v>
      </c>
      <c r="F254" s="188" t="s">
        <v>1423</v>
      </c>
      <c r="G254" s="189" t="s">
        <v>711</v>
      </c>
      <c r="H254" s="31">
        <v>4</v>
      </c>
      <c r="I254" s="190">
        <v>1035.3999999999999</v>
      </c>
      <c r="J254" s="173">
        <f t="shared" si="86"/>
        <v>1289.28</v>
      </c>
      <c r="K254" s="173">
        <f t="shared" si="87"/>
        <v>5157.12</v>
      </c>
    </row>
    <row r="255" spans="1:11" s="1" customFormat="1" ht="140.25" outlineLevel="1">
      <c r="A255" s="156" t="s">
        <v>407</v>
      </c>
      <c r="B255" s="156" t="s">
        <v>411</v>
      </c>
      <c r="C255" s="157" t="s">
        <v>1422</v>
      </c>
      <c r="E255" s="162" t="s">
        <v>1373</v>
      </c>
      <c r="F255" s="188" t="s">
        <v>1426</v>
      </c>
      <c r="G255" s="189" t="s">
        <v>711</v>
      </c>
      <c r="H255" s="31">
        <v>9</v>
      </c>
      <c r="I255" s="190">
        <v>584.6</v>
      </c>
      <c r="J255" s="173">
        <f t="shared" ref="J255" si="92">ROUND(I255+I255*$K$8,2)</f>
        <v>727.94</v>
      </c>
      <c r="K255" s="173">
        <f t="shared" ref="K255" si="93">IF(J255=" "," ",ROUND(H255*J255,2))</f>
        <v>6551.46</v>
      </c>
    </row>
    <row r="256" spans="1:11" s="1" customFormat="1" ht="63.75" outlineLevel="1">
      <c r="A256" s="156" t="s">
        <v>407</v>
      </c>
      <c r="B256" s="156" t="s">
        <v>411</v>
      </c>
      <c r="C256" s="157" t="s">
        <v>1425</v>
      </c>
      <c r="E256" s="162" t="s">
        <v>1433</v>
      </c>
      <c r="F256" s="188" t="s">
        <v>1429</v>
      </c>
      <c r="G256" s="189" t="s">
        <v>711</v>
      </c>
      <c r="H256" s="31">
        <v>4</v>
      </c>
      <c r="I256" s="190">
        <v>261.2</v>
      </c>
      <c r="J256" s="173">
        <f t="shared" si="86"/>
        <v>325.25</v>
      </c>
      <c r="K256" s="173">
        <f t="shared" si="87"/>
        <v>1301</v>
      </c>
    </row>
    <row r="257" spans="1:11" s="1" customFormat="1" ht="140.25" outlineLevel="1">
      <c r="A257" s="156" t="s">
        <v>407</v>
      </c>
      <c r="B257" s="156" t="s">
        <v>411</v>
      </c>
      <c r="C257" s="157" t="s">
        <v>1428</v>
      </c>
      <c r="E257" s="162" t="s">
        <v>1434</v>
      </c>
      <c r="F257" s="188" t="s">
        <v>1431</v>
      </c>
      <c r="G257" s="189" t="s">
        <v>711</v>
      </c>
      <c r="H257" s="31">
        <v>5</v>
      </c>
      <c r="I257" s="190">
        <v>541.59</v>
      </c>
      <c r="J257" s="173">
        <f t="shared" ref="J257" si="94">ROUND(I257+I257*$K$8,2)</f>
        <v>674.39</v>
      </c>
      <c r="K257" s="173">
        <f t="shared" ref="K257" si="95">IF(J257=" "," ",ROUND(H257*J257,2))</f>
        <v>3371.95</v>
      </c>
    </row>
    <row r="258" spans="1:11" s="1" customFormat="1" ht="140.25" outlineLevel="1">
      <c r="A258" s="156" t="s">
        <v>407</v>
      </c>
      <c r="B258" s="156" t="s">
        <v>411</v>
      </c>
      <c r="C258" s="157" t="s">
        <v>1178</v>
      </c>
      <c r="E258" s="162" t="s">
        <v>1435</v>
      </c>
      <c r="F258" s="188" t="s">
        <v>1233</v>
      </c>
      <c r="G258" s="189" t="s">
        <v>711</v>
      </c>
      <c r="H258" s="31">
        <v>20</v>
      </c>
      <c r="I258" s="190">
        <v>531.55999999999995</v>
      </c>
      <c r="J258" s="173">
        <f t="shared" si="86"/>
        <v>661.9</v>
      </c>
      <c r="K258" s="173">
        <f t="shared" si="87"/>
        <v>13238</v>
      </c>
    </row>
    <row r="259" spans="1:11" s="1" customFormat="1" ht="102" outlineLevel="1">
      <c r="A259" s="156" t="s">
        <v>407</v>
      </c>
      <c r="B259" s="156" t="s">
        <v>411</v>
      </c>
      <c r="C259" s="157" t="s">
        <v>1270</v>
      </c>
      <c r="E259" s="162" t="s">
        <v>1436</v>
      </c>
      <c r="F259" s="188" t="s">
        <v>1364</v>
      </c>
      <c r="G259" s="189" t="s">
        <v>711</v>
      </c>
      <c r="H259" s="31">
        <v>10</v>
      </c>
      <c r="I259" s="190">
        <v>922.1099999999999</v>
      </c>
      <c r="J259" s="173">
        <f t="shared" ref="J259" si="96">ROUND(I259+I259*$K$8,2)</f>
        <v>1148.21</v>
      </c>
      <c r="K259" s="173">
        <f t="shared" ref="K259" si="97">IF(J259=" "," ",ROUND(H259*J259,2))</f>
        <v>11482.1</v>
      </c>
    </row>
    <row r="260" spans="1:11" ht="15">
      <c r="E260" s="164" t="s">
        <v>508</v>
      </c>
      <c r="F260" s="165" t="s">
        <v>1045</v>
      </c>
      <c r="G260" s="166"/>
      <c r="H260" s="167"/>
      <c r="I260" s="171"/>
      <c r="J260" s="171"/>
      <c r="K260" s="171">
        <f>SUM(K261:K274)</f>
        <v>25095.939999999995</v>
      </c>
    </row>
    <row r="261" spans="1:11" s="1" customFormat="1" ht="38.25" outlineLevel="1">
      <c r="A261" s="156" t="s">
        <v>1419</v>
      </c>
      <c r="B261" s="156" t="s">
        <v>560</v>
      </c>
      <c r="C261" s="157" t="s">
        <v>157</v>
      </c>
      <c r="E261" s="162" t="s">
        <v>1145</v>
      </c>
      <c r="F261" s="30" t="s">
        <v>183</v>
      </c>
      <c r="G261" s="71" t="s">
        <v>29</v>
      </c>
      <c r="H261" s="31">
        <v>10</v>
      </c>
      <c r="I261" s="172">
        <v>28.77</v>
      </c>
      <c r="J261" s="173">
        <f>ROUND(I261+I261*$K$8,2)</f>
        <v>35.82</v>
      </c>
      <c r="K261" s="173">
        <f>IF(J261=" "," ",ROUND(H261*J261,2))</f>
        <v>358.2</v>
      </c>
    </row>
    <row r="262" spans="1:11" s="1" customFormat="1" ht="25.5" outlineLevel="1">
      <c r="A262" s="156" t="s">
        <v>454</v>
      </c>
      <c r="B262" s="156" t="s">
        <v>1421</v>
      </c>
      <c r="C262" s="157">
        <v>96973</v>
      </c>
      <c r="E262" s="162" t="s">
        <v>1146</v>
      </c>
      <c r="F262" s="30" t="s">
        <v>432</v>
      </c>
      <c r="G262" s="71" t="s">
        <v>29</v>
      </c>
      <c r="H262" s="31">
        <v>103.49999999999999</v>
      </c>
      <c r="I262" s="172">
        <v>66.099999999999994</v>
      </c>
      <c r="J262" s="173">
        <f t="shared" ref="J262:J274" si="98">ROUND(I262+I262*$K$8,2)</f>
        <v>82.31</v>
      </c>
      <c r="K262" s="173">
        <f t="shared" ref="K262:K274" si="99">IF(J262=" "," ",ROUND(H262*J262,2))</f>
        <v>8519.09</v>
      </c>
    </row>
    <row r="263" spans="1:11" s="1" customFormat="1" ht="25.5" outlineLevel="1">
      <c r="A263" s="156" t="s">
        <v>454</v>
      </c>
      <c r="B263" s="156" t="s">
        <v>1421</v>
      </c>
      <c r="C263" s="157">
        <v>104752</v>
      </c>
      <c r="E263" s="162" t="s">
        <v>1147</v>
      </c>
      <c r="F263" s="30" t="s">
        <v>436</v>
      </c>
      <c r="G263" s="71" t="s">
        <v>56</v>
      </c>
      <c r="H263" s="31">
        <v>15</v>
      </c>
      <c r="I263" s="172">
        <v>22.8</v>
      </c>
      <c r="J263" s="173">
        <f t="shared" si="98"/>
        <v>28.39</v>
      </c>
      <c r="K263" s="173">
        <f t="shared" si="99"/>
        <v>425.85</v>
      </c>
    </row>
    <row r="264" spans="1:11" s="1" customFormat="1" ht="25.5" outlineLevel="1">
      <c r="A264" s="156" t="s">
        <v>454</v>
      </c>
      <c r="B264" s="156" t="s">
        <v>1421</v>
      </c>
      <c r="C264" s="157">
        <v>96985</v>
      </c>
      <c r="E264" s="162" t="s">
        <v>1148</v>
      </c>
      <c r="F264" s="30" t="s">
        <v>434</v>
      </c>
      <c r="G264" s="71" t="s">
        <v>56</v>
      </c>
      <c r="H264" s="31">
        <v>30</v>
      </c>
      <c r="I264" s="172">
        <v>114.3</v>
      </c>
      <c r="J264" s="173">
        <f t="shared" si="98"/>
        <v>142.33000000000001</v>
      </c>
      <c r="K264" s="173">
        <f t="shared" si="99"/>
        <v>4269.8999999999996</v>
      </c>
    </row>
    <row r="265" spans="1:11" s="1" customFormat="1" ht="25.5" outlineLevel="1">
      <c r="A265" s="156" t="s">
        <v>454</v>
      </c>
      <c r="B265" s="156" t="s">
        <v>1421</v>
      </c>
      <c r="C265" s="157">
        <v>96986</v>
      </c>
      <c r="E265" s="162" t="s">
        <v>1149</v>
      </c>
      <c r="F265" s="30" t="s">
        <v>435</v>
      </c>
      <c r="G265" s="71" t="s">
        <v>56</v>
      </c>
      <c r="H265" s="31">
        <v>40</v>
      </c>
      <c r="I265" s="172">
        <v>170.09</v>
      </c>
      <c r="J265" s="173">
        <f t="shared" si="98"/>
        <v>211.8</v>
      </c>
      <c r="K265" s="173">
        <f t="shared" si="99"/>
        <v>8472</v>
      </c>
    </row>
    <row r="266" spans="1:11" s="1" customFormat="1" ht="25.5" outlineLevel="1">
      <c r="A266" s="156" t="s">
        <v>407</v>
      </c>
      <c r="B266" s="156" t="s">
        <v>411</v>
      </c>
      <c r="C266" s="157" t="s">
        <v>1181</v>
      </c>
      <c r="E266" s="162" t="s">
        <v>1150</v>
      </c>
      <c r="F266" s="188" t="s">
        <v>1243</v>
      </c>
      <c r="G266" s="189" t="s">
        <v>711</v>
      </c>
      <c r="H266" s="31">
        <v>20</v>
      </c>
      <c r="I266" s="190">
        <v>12.27</v>
      </c>
      <c r="J266" s="173">
        <f t="shared" si="98"/>
        <v>15.28</v>
      </c>
      <c r="K266" s="173">
        <f t="shared" si="99"/>
        <v>305.60000000000002</v>
      </c>
    </row>
    <row r="267" spans="1:11" s="1" customFormat="1" ht="25.5" outlineLevel="1">
      <c r="A267" s="156" t="s">
        <v>407</v>
      </c>
      <c r="B267" s="156" t="s">
        <v>411</v>
      </c>
      <c r="C267" s="157" t="s">
        <v>1184</v>
      </c>
      <c r="E267" s="162" t="s">
        <v>1151</v>
      </c>
      <c r="F267" s="188" t="s">
        <v>1244</v>
      </c>
      <c r="G267" s="189" t="s">
        <v>711</v>
      </c>
      <c r="H267" s="31">
        <v>15</v>
      </c>
      <c r="I267" s="190">
        <v>12.14</v>
      </c>
      <c r="J267" s="173">
        <f t="shared" si="98"/>
        <v>15.12</v>
      </c>
      <c r="K267" s="173">
        <f t="shared" si="99"/>
        <v>226.8</v>
      </c>
    </row>
    <row r="268" spans="1:11" s="1" customFormat="1" ht="25.5" outlineLevel="1">
      <c r="A268" s="156" t="s">
        <v>407</v>
      </c>
      <c r="B268" s="156" t="s">
        <v>411</v>
      </c>
      <c r="C268" s="157" t="s">
        <v>1188</v>
      </c>
      <c r="E268" s="162" t="s">
        <v>1152</v>
      </c>
      <c r="F268" s="188" t="s">
        <v>1245</v>
      </c>
      <c r="G268" s="189" t="s">
        <v>711</v>
      </c>
      <c r="H268" s="31">
        <v>10</v>
      </c>
      <c r="I268" s="190">
        <v>14.120000000000001</v>
      </c>
      <c r="J268" s="173">
        <f t="shared" si="98"/>
        <v>17.579999999999998</v>
      </c>
      <c r="K268" s="173">
        <f t="shared" si="99"/>
        <v>175.8</v>
      </c>
    </row>
    <row r="269" spans="1:11" s="1" customFormat="1" ht="25.5" outlineLevel="1">
      <c r="A269" s="156" t="s">
        <v>407</v>
      </c>
      <c r="B269" s="156" t="s">
        <v>411</v>
      </c>
      <c r="C269" s="157" t="s">
        <v>1191</v>
      </c>
      <c r="E269" s="162" t="s">
        <v>1153</v>
      </c>
      <c r="F269" s="188" t="s">
        <v>1246</v>
      </c>
      <c r="G269" s="189" t="s">
        <v>711</v>
      </c>
      <c r="H269" s="31">
        <v>20</v>
      </c>
      <c r="I269" s="190">
        <v>14.3</v>
      </c>
      <c r="J269" s="173">
        <f t="shared" si="98"/>
        <v>17.809999999999999</v>
      </c>
      <c r="K269" s="173">
        <f t="shared" si="99"/>
        <v>356.2</v>
      </c>
    </row>
    <row r="270" spans="1:11" s="1" customFormat="1" ht="25.5" outlineLevel="1">
      <c r="A270" s="156" t="s">
        <v>407</v>
      </c>
      <c r="B270" s="156" t="s">
        <v>411</v>
      </c>
      <c r="C270" s="157" t="s">
        <v>1194</v>
      </c>
      <c r="E270" s="162" t="s">
        <v>1154</v>
      </c>
      <c r="F270" s="188" t="s">
        <v>1247</v>
      </c>
      <c r="G270" s="189" t="s">
        <v>711</v>
      </c>
      <c r="H270" s="31">
        <v>15</v>
      </c>
      <c r="I270" s="190">
        <v>17.89</v>
      </c>
      <c r="J270" s="173">
        <f t="shared" si="98"/>
        <v>22.28</v>
      </c>
      <c r="K270" s="173">
        <f t="shared" si="99"/>
        <v>334.2</v>
      </c>
    </row>
    <row r="271" spans="1:11" s="1" customFormat="1" ht="25.5" outlineLevel="1">
      <c r="A271" s="156" t="s">
        <v>407</v>
      </c>
      <c r="B271" s="156" t="s">
        <v>411</v>
      </c>
      <c r="C271" s="157" t="s">
        <v>1197</v>
      </c>
      <c r="E271" s="162" t="s">
        <v>1155</v>
      </c>
      <c r="F271" s="188" t="s">
        <v>1248</v>
      </c>
      <c r="G271" s="189" t="s">
        <v>711</v>
      </c>
      <c r="H271" s="31">
        <v>6</v>
      </c>
      <c r="I271" s="190">
        <v>18.310000000000002</v>
      </c>
      <c r="J271" s="173">
        <f t="shared" si="98"/>
        <v>22.8</v>
      </c>
      <c r="K271" s="173">
        <f t="shared" si="99"/>
        <v>136.80000000000001</v>
      </c>
    </row>
    <row r="272" spans="1:11" s="1" customFormat="1" ht="25.5" outlineLevel="1">
      <c r="A272" s="156" t="s">
        <v>407</v>
      </c>
      <c r="B272" s="156" t="s">
        <v>411</v>
      </c>
      <c r="C272" s="157" t="s">
        <v>1200</v>
      </c>
      <c r="E272" s="162" t="s">
        <v>1156</v>
      </c>
      <c r="F272" s="188" t="s">
        <v>1249</v>
      </c>
      <c r="G272" s="189" t="s">
        <v>711</v>
      </c>
      <c r="H272" s="31">
        <v>10</v>
      </c>
      <c r="I272" s="190">
        <v>40.32</v>
      </c>
      <c r="J272" s="173">
        <f t="shared" si="98"/>
        <v>50.21</v>
      </c>
      <c r="K272" s="173">
        <f t="shared" si="99"/>
        <v>502.1</v>
      </c>
    </row>
    <row r="273" spans="1:11" s="1" customFormat="1" ht="25.5" outlineLevel="1">
      <c r="A273" s="156" t="s">
        <v>407</v>
      </c>
      <c r="B273" s="156" t="s">
        <v>411</v>
      </c>
      <c r="C273" s="157" t="s">
        <v>1203</v>
      </c>
      <c r="E273" s="162" t="s">
        <v>1157</v>
      </c>
      <c r="F273" s="188" t="s">
        <v>1366</v>
      </c>
      <c r="G273" s="189" t="s">
        <v>711</v>
      </c>
      <c r="H273" s="31">
        <v>10</v>
      </c>
      <c r="I273" s="190">
        <v>41.06</v>
      </c>
      <c r="J273" s="173">
        <f t="shared" si="98"/>
        <v>51.13</v>
      </c>
      <c r="K273" s="173">
        <f t="shared" si="99"/>
        <v>511.3</v>
      </c>
    </row>
    <row r="274" spans="1:11" s="1" customFormat="1" ht="25.5" outlineLevel="1">
      <c r="A274" s="156" t="s">
        <v>407</v>
      </c>
      <c r="B274" s="156" t="s">
        <v>411</v>
      </c>
      <c r="C274" s="157" t="s">
        <v>1205</v>
      </c>
      <c r="E274" s="162" t="s">
        <v>1158</v>
      </c>
      <c r="F274" s="188" t="s">
        <v>1251</v>
      </c>
      <c r="G274" s="189" t="s">
        <v>711</v>
      </c>
      <c r="H274" s="31">
        <v>1</v>
      </c>
      <c r="I274" s="190">
        <v>403.23</v>
      </c>
      <c r="J274" s="173">
        <f t="shared" si="98"/>
        <v>502.1</v>
      </c>
      <c r="K274" s="173">
        <f t="shared" si="99"/>
        <v>502.1</v>
      </c>
    </row>
    <row r="275" spans="1:11" ht="15.75">
      <c r="E275" s="72">
        <v>7</v>
      </c>
      <c r="F275" s="72" t="s">
        <v>1337</v>
      </c>
      <c r="G275" s="73"/>
      <c r="H275" s="74"/>
      <c r="I275" s="170"/>
      <c r="J275" s="170"/>
      <c r="K275" s="170">
        <f>K276</f>
        <v>18260.089999999997</v>
      </c>
    </row>
    <row r="276" spans="1:11" ht="15">
      <c r="E276" s="164" t="s">
        <v>509</v>
      </c>
      <c r="F276" s="165" t="s">
        <v>1021</v>
      </c>
      <c r="G276" s="166"/>
      <c r="H276" s="167"/>
      <c r="I276" s="171"/>
      <c r="J276" s="171"/>
      <c r="K276" s="171">
        <f>SUM(K277:K282)</f>
        <v>18260.089999999997</v>
      </c>
    </row>
    <row r="277" spans="1:11" s="1" customFormat="1" ht="38.25" outlineLevel="1">
      <c r="A277" s="156" t="s">
        <v>407</v>
      </c>
      <c r="B277" s="156" t="s">
        <v>411</v>
      </c>
      <c r="C277" s="157" t="s">
        <v>981</v>
      </c>
      <c r="E277" s="162" t="s">
        <v>1017</v>
      </c>
      <c r="F277" s="30" t="s">
        <v>1030</v>
      </c>
      <c r="G277" s="71" t="s">
        <v>711</v>
      </c>
      <c r="H277" s="31">
        <v>1</v>
      </c>
      <c r="I277" s="172">
        <v>1007.04</v>
      </c>
      <c r="J277" s="173">
        <f>ROUND(I277+I277*$K$8,2)</f>
        <v>1253.97</v>
      </c>
      <c r="K277" s="173">
        <f>IF(J277=" "," ",ROUND(H277*J277,2))</f>
        <v>1253.97</v>
      </c>
    </row>
    <row r="278" spans="1:11" s="1" customFormat="1" ht="63.75" outlineLevel="1">
      <c r="A278" s="156" t="s">
        <v>407</v>
      </c>
      <c r="B278" s="156" t="s">
        <v>411</v>
      </c>
      <c r="C278" s="157" t="s">
        <v>984</v>
      </c>
      <c r="E278" s="162" t="s">
        <v>1018</v>
      </c>
      <c r="F278" s="30" t="s">
        <v>1032</v>
      </c>
      <c r="G278" s="71" t="s">
        <v>29</v>
      </c>
      <c r="H278" s="31">
        <v>64</v>
      </c>
      <c r="I278" s="172">
        <v>135.34</v>
      </c>
      <c r="J278" s="173">
        <f t="shared" ref="J278:J282" si="100">ROUND(I278+I278*$K$8,2)</f>
        <v>168.53</v>
      </c>
      <c r="K278" s="173">
        <f t="shared" ref="K278:K282" si="101">IF(J278=" "," ",ROUND(H278*J278,2))</f>
        <v>10785.92</v>
      </c>
    </row>
    <row r="279" spans="1:11" s="1" customFormat="1" ht="63.75" outlineLevel="1">
      <c r="A279" s="156" t="s">
        <v>407</v>
      </c>
      <c r="B279" s="156" t="s">
        <v>411</v>
      </c>
      <c r="C279" s="157" t="s">
        <v>987</v>
      </c>
      <c r="E279" s="162" t="s">
        <v>1019</v>
      </c>
      <c r="F279" s="30" t="s">
        <v>1034</v>
      </c>
      <c r="G279" s="71" t="s">
        <v>29</v>
      </c>
      <c r="H279" s="31">
        <v>30</v>
      </c>
      <c r="I279" s="172">
        <v>94.56</v>
      </c>
      <c r="J279" s="173">
        <f t="shared" si="100"/>
        <v>117.75</v>
      </c>
      <c r="K279" s="173">
        <f t="shared" si="101"/>
        <v>3532.5</v>
      </c>
    </row>
    <row r="280" spans="1:11" s="1" customFormat="1" ht="38.25" outlineLevel="1">
      <c r="A280" s="156" t="s">
        <v>1419</v>
      </c>
      <c r="B280" s="156" t="s">
        <v>560</v>
      </c>
      <c r="C280" s="157" t="s">
        <v>119</v>
      </c>
      <c r="E280" s="162" t="s">
        <v>1020</v>
      </c>
      <c r="F280" s="30" t="s">
        <v>163</v>
      </c>
      <c r="G280" s="71" t="s">
        <v>161</v>
      </c>
      <c r="H280" s="31">
        <v>5</v>
      </c>
      <c r="I280" s="172">
        <v>64.19</v>
      </c>
      <c r="J280" s="173">
        <f t="shared" si="100"/>
        <v>79.930000000000007</v>
      </c>
      <c r="K280" s="173">
        <f t="shared" si="101"/>
        <v>399.65</v>
      </c>
    </row>
    <row r="281" spans="1:11" s="1" customFormat="1" ht="38.25" outlineLevel="1">
      <c r="A281" s="156" t="s">
        <v>1419</v>
      </c>
      <c r="B281" s="156" t="s">
        <v>560</v>
      </c>
      <c r="C281" s="157" t="s">
        <v>120</v>
      </c>
      <c r="E281" s="162" t="s">
        <v>1324</v>
      </c>
      <c r="F281" s="30" t="s">
        <v>164</v>
      </c>
      <c r="G281" s="71" t="s">
        <v>161</v>
      </c>
      <c r="H281" s="31">
        <v>5</v>
      </c>
      <c r="I281" s="172">
        <v>77.25</v>
      </c>
      <c r="J281" s="173">
        <f t="shared" si="100"/>
        <v>96.19</v>
      </c>
      <c r="K281" s="173">
        <f t="shared" si="101"/>
        <v>480.95</v>
      </c>
    </row>
    <row r="282" spans="1:11" s="1" customFormat="1" ht="38.25" outlineLevel="1">
      <c r="A282" s="156" t="s">
        <v>407</v>
      </c>
      <c r="B282" s="156" t="s">
        <v>411</v>
      </c>
      <c r="C282" s="157" t="s">
        <v>988</v>
      </c>
      <c r="E282" s="162" t="s">
        <v>1325</v>
      </c>
      <c r="F282" s="30" t="s">
        <v>1036</v>
      </c>
      <c r="G282" s="71" t="s">
        <v>711</v>
      </c>
      <c r="H282" s="31">
        <v>5</v>
      </c>
      <c r="I282" s="172">
        <v>290.25</v>
      </c>
      <c r="J282" s="173">
        <f t="shared" si="100"/>
        <v>361.42</v>
      </c>
      <c r="K282" s="173">
        <f t="shared" si="101"/>
        <v>1807.1</v>
      </c>
    </row>
    <row r="283" spans="1:11" ht="31.5">
      <c r="E283" s="72">
        <v>8</v>
      </c>
      <c r="F283" s="180" t="s">
        <v>655</v>
      </c>
      <c r="G283" s="73"/>
      <c r="H283" s="74"/>
      <c r="I283" s="170"/>
      <c r="J283" s="170"/>
      <c r="K283" s="170">
        <f>K284+K286+K297+K303+K307+K312+K318+K321+K327</f>
        <v>295463.67</v>
      </c>
    </row>
    <row r="284" spans="1:11" ht="15">
      <c r="E284" s="164" t="s">
        <v>510</v>
      </c>
      <c r="F284" s="165" t="s">
        <v>652</v>
      </c>
      <c r="G284" s="166"/>
      <c r="H284" s="167"/>
      <c r="I284" s="171"/>
      <c r="J284" s="171"/>
      <c r="K284" s="171">
        <f>SUM(K285:K285)</f>
        <v>13093.61</v>
      </c>
    </row>
    <row r="285" spans="1:11" s="1" customFormat="1" ht="102" outlineLevel="1">
      <c r="A285" s="156" t="s">
        <v>454</v>
      </c>
      <c r="B285" s="156" t="s">
        <v>1421</v>
      </c>
      <c r="C285" s="157">
        <v>96114</v>
      </c>
      <c r="E285" s="162" t="s">
        <v>666</v>
      </c>
      <c r="F285" s="30" t="s">
        <v>752</v>
      </c>
      <c r="G285" s="71" t="s">
        <v>26</v>
      </c>
      <c r="H285" s="31">
        <v>146.02000000000001</v>
      </c>
      <c r="I285" s="172">
        <v>72.010000000000005</v>
      </c>
      <c r="J285" s="173">
        <f>ROUND(I285+I285*$K$8,2)</f>
        <v>89.67</v>
      </c>
      <c r="K285" s="173">
        <f>IF(J285=" "," ",ROUND(H285*J285,2))</f>
        <v>13093.61</v>
      </c>
    </row>
    <row r="286" spans="1:11" ht="30">
      <c r="E286" s="164" t="s">
        <v>511</v>
      </c>
      <c r="F286" s="165" t="s">
        <v>657</v>
      </c>
      <c r="G286" s="166"/>
      <c r="H286" s="167"/>
      <c r="I286" s="171"/>
      <c r="J286" s="171"/>
      <c r="K286" s="171">
        <f>SUM(K287:K296)</f>
        <v>126678.51</v>
      </c>
    </row>
    <row r="287" spans="1:11" s="1" customFormat="1" ht="25.5" outlineLevel="1">
      <c r="A287" s="156" t="s">
        <v>454</v>
      </c>
      <c r="B287" s="156" t="s">
        <v>1421</v>
      </c>
      <c r="C287" s="157">
        <v>95240</v>
      </c>
      <c r="E287" s="162" t="s">
        <v>667</v>
      </c>
      <c r="F287" s="30" t="s">
        <v>415</v>
      </c>
      <c r="G287" s="71" t="s">
        <v>26</v>
      </c>
      <c r="H287" s="31">
        <v>420.27</v>
      </c>
      <c r="I287" s="190">
        <v>19.149999999999999</v>
      </c>
      <c r="J287" s="173">
        <f t="shared" ref="J287" si="102">ROUND(I287+I287*$K$8,2)</f>
        <v>23.85</v>
      </c>
      <c r="K287" s="173">
        <f t="shared" ref="K287" si="103">IF(J287=" "," ",ROUND(H287*J287,2))</f>
        <v>10023.44</v>
      </c>
    </row>
    <row r="288" spans="1:11" s="1" customFormat="1" ht="38.25" outlineLevel="1">
      <c r="A288" s="156" t="s">
        <v>454</v>
      </c>
      <c r="B288" s="156" t="s">
        <v>1421</v>
      </c>
      <c r="C288" s="157">
        <v>87630</v>
      </c>
      <c r="E288" s="162" t="s">
        <v>668</v>
      </c>
      <c r="F288" s="30" t="s">
        <v>753</v>
      </c>
      <c r="G288" s="71" t="s">
        <v>26</v>
      </c>
      <c r="H288" s="31">
        <v>163.13000000000002</v>
      </c>
      <c r="I288" s="172">
        <v>39.86</v>
      </c>
      <c r="J288" s="173">
        <f>ROUND(I288+I288*$K$8,2)</f>
        <v>49.63</v>
      </c>
      <c r="K288" s="173">
        <f>IF(J288=" "," ",ROUND(H288*J288,2))</f>
        <v>8096.14</v>
      </c>
    </row>
    <row r="289" spans="1:13" s="1" customFormat="1" ht="63.75" outlineLevel="1">
      <c r="A289" s="156" t="s">
        <v>454</v>
      </c>
      <c r="B289" s="156" t="s">
        <v>1421</v>
      </c>
      <c r="C289" s="157">
        <v>87263</v>
      </c>
      <c r="E289" s="162" t="s">
        <v>671</v>
      </c>
      <c r="F289" s="30" t="s">
        <v>757</v>
      </c>
      <c r="G289" s="71" t="s">
        <v>26</v>
      </c>
      <c r="H289" s="31">
        <v>26.52</v>
      </c>
      <c r="I289" s="190">
        <v>143.26</v>
      </c>
      <c r="J289" s="173">
        <f t="shared" ref="J289:J296" si="104">ROUND(I289+I289*$K$8,2)</f>
        <v>178.39</v>
      </c>
      <c r="K289" s="173">
        <f t="shared" ref="K289:K296" si="105">IF(J289=" "," ",ROUND(H289*J289,2))</f>
        <v>4730.8999999999996</v>
      </c>
    </row>
    <row r="290" spans="1:13" s="1" customFormat="1" ht="76.5" outlineLevel="1">
      <c r="A290" s="156" t="s">
        <v>407</v>
      </c>
      <c r="B290" s="156" t="s">
        <v>411</v>
      </c>
      <c r="C290" s="157" t="s">
        <v>625</v>
      </c>
      <c r="E290" s="162" t="s">
        <v>675</v>
      </c>
      <c r="F290" s="30" t="s">
        <v>628</v>
      </c>
      <c r="G290" s="71" t="s">
        <v>26</v>
      </c>
      <c r="H290" s="31">
        <v>6.1480000000000006</v>
      </c>
      <c r="I290" s="172">
        <v>76.12</v>
      </c>
      <c r="J290" s="173">
        <f t="shared" ref="J290" si="106">ROUND(I290+I290*$K$8,2)</f>
        <v>94.78</v>
      </c>
      <c r="K290" s="173">
        <f t="shared" ref="K290" si="107">IF(J290=" "," ",ROUND(H290*J290,2))</f>
        <v>582.71</v>
      </c>
    </row>
    <row r="291" spans="1:13" s="1" customFormat="1" ht="51" outlineLevel="1">
      <c r="A291" s="156" t="s">
        <v>454</v>
      </c>
      <c r="B291" s="156" t="s">
        <v>1421</v>
      </c>
      <c r="C291" s="157">
        <v>104162</v>
      </c>
      <c r="E291" s="162" t="s">
        <v>676</v>
      </c>
      <c r="F291" s="30" t="s">
        <v>754</v>
      </c>
      <c r="G291" s="71" t="s">
        <v>26</v>
      </c>
      <c r="H291" s="31">
        <v>136.61000000000001</v>
      </c>
      <c r="I291" s="172">
        <v>94.7</v>
      </c>
      <c r="J291" s="173">
        <f t="shared" si="104"/>
        <v>117.92</v>
      </c>
      <c r="K291" s="173">
        <f t="shared" si="105"/>
        <v>16109.05</v>
      </c>
    </row>
    <row r="292" spans="1:13" s="1" customFormat="1" ht="38.25" outlineLevel="1">
      <c r="A292" s="156" t="s">
        <v>407</v>
      </c>
      <c r="B292" s="156" t="s">
        <v>411</v>
      </c>
      <c r="C292" s="157" t="s">
        <v>639</v>
      </c>
      <c r="E292" s="162" t="s">
        <v>677</v>
      </c>
      <c r="F292" s="188" t="s">
        <v>1282</v>
      </c>
      <c r="G292" s="189" t="s">
        <v>26</v>
      </c>
      <c r="H292" s="31">
        <v>257.14</v>
      </c>
      <c r="I292" s="190">
        <v>61.129999999999995</v>
      </c>
      <c r="J292" s="173">
        <f t="shared" si="104"/>
        <v>76.12</v>
      </c>
      <c r="K292" s="173">
        <f t="shared" si="105"/>
        <v>19573.5</v>
      </c>
    </row>
    <row r="293" spans="1:13" s="1" customFormat="1" ht="51" outlineLevel="1">
      <c r="A293" s="156" t="s">
        <v>454</v>
      </c>
      <c r="B293" s="156" t="s">
        <v>1421</v>
      </c>
      <c r="C293" s="157">
        <v>98685</v>
      </c>
      <c r="E293" s="162" t="s">
        <v>678</v>
      </c>
      <c r="F293" s="30" t="s">
        <v>755</v>
      </c>
      <c r="G293" s="71" t="s">
        <v>29</v>
      </c>
      <c r="H293" s="31">
        <v>28.15</v>
      </c>
      <c r="I293" s="172">
        <v>61.15</v>
      </c>
      <c r="J293" s="173">
        <f t="shared" si="104"/>
        <v>76.14</v>
      </c>
      <c r="K293" s="173">
        <f t="shared" si="105"/>
        <v>2143.34</v>
      </c>
    </row>
    <row r="294" spans="1:13" s="1" customFormat="1" ht="25.5" outlineLevel="1">
      <c r="A294" s="156" t="s">
        <v>407</v>
      </c>
      <c r="B294" s="156" t="s">
        <v>411</v>
      </c>
      <c r="C294" s="157" t="s">
        <v>627</v>
      </c>
      <c r="E294" s="162" t="s">
        <v>679</v>
      </c>
      <c r="F294" s="30" t="s">
        <v>673</v>
      </c>
      <c r="G294" s="71" t="s">
        <v>26</v>
      </c>
      <c r="H294" s="31">
        <v>9.0950000000000024</v>
      </c>
      <c r="I294" s="172">
        <v>734.67</v>
      </c>
      <c r="J294" s="173">
        <f t="shared" ref="J294" si="108">ROUND(I294+I294*$K$8,2)</f>
        <v>914.81</v>
      </c>
      <c r="K294" s="173">
        <f t="shared" ref="K294" si="109">IF(J294=" "," ",ROUND(H294*J294,2))</f>
        <v>8320.2000000000007</v>
      </c>
    </row>
    <row r="295" spans="1:13" s="1" customFormat="1" ht="63.75" outlineLevel="1">
      <c r="A295" s="156" t="s">
        <v>454</v>
      </c>
      <c r="B295" s="156" t="s">
        <v>1421</v>
      </c>
      <c r="C295" s="157">
        <v>87273</v>
      </c>
      <c r="E295" s="162" t="s">
        <v>680</v>
      </c>
      <c r="F295" s="30" t="s">
        <v>756</v>
      </c>
      <c r="G295" s="71" t="s">
        <v>26</v>
      </c>
      <c r="H295" s="31">
        <v>607.40349999999989</v>
      </c>
      <c r="I295" s="190">
        <v>62.33</v>
      </c>
      <c r="J295" s="173">
        <f t="shared" si="104"/>
        <v>77.61</v>
      </c>
      <c r="K295" s="173">
        <f t="shared" si="105"/>
        <v>47140.59</v>
      </c>
    </row>
    <row r="296" spans="1:13" s="1" customFormat="1" ht="38.25" outlineLevel="1">
      <c r="A296" s="156" t="s">
        <v>407</v>
      </c>
      <c r="B296" s="156" t="s">
        <v>411</v>
      </c>
      <c r="C296" s="157" t="s">
        <v>834</v>
      </c>
      <c r="E296" s="162" t="s">
        <v>770</v>
      </c>
      <c r="F296" s="30" t="s">
        <v>850</v>
      </c>
      <c r="G296" s="71" t="s">
        <v>26</v>
      </c>
      <c r="H296" s="31">
        <v>75.36999999999999</v>
      </c>
      <c r="I296" s="172">
        <v>106.11000000000001</v>
      </c>
      <c r="J296" s="173">
        <f t="shared" si="104"/>
        <v>132.13</v>
      </c>
      <c r="K296" s="173">
        <f t="shared" si="105"/>
        <v>9958.64</v>
      </c>
    </row>
    <row r="297" spans="1:13" ht="15">
      <c r="E297" s="164" t="s">
        <v>512</v>
      </c>
      <c r="F297" s="165" t="s">
        <v>656</v>
      </c>
      <c r="G297" s="166"/>
      <c r="H297" s="167"/>
      <c r="I297" s="171"/>
      <c r="J297" s="171"/>
      <c r="K297" s="171">
        <f>SUM(K298:K302)</f>
        <v>31293.49</v>
      </c>
    </row>
    <row r="298" spans="1:13" s="1" customFormat="1" ht="38.25" outlineLevel="1">
      <c r="A298" s="156" t="s">
        <v>407</v>
      </c>
      <c r="B298" s="156" t="s">
        <v>411</v>
      </c>
      <c r="C298" s="157" t="s">
        <v>641</v>
      </c>
      <c r="E298" s="162" t="s">
        <v>685</v>
      </c>
      <c r="F298" s="30" t="s">
        <v>684</v>
      </c>
      <c r="G298" s="71" t="s">
        <v>26</v>
      </c>
      <c r="H298" s="31">
        <v>2.5499999999999998</v>
      </c>
      <c r="I298" s="172">
        <v>567.07000000000005</v>
      </c>
      <c r="J298" s="173">
        <f>ROUND(I298+I298*$K$8,2)</f>
        <v>706.12</v>
      </c>
      <c r="K298" s="173">
        <f>IF(J298=" "," ",ROUND(H298*J298,2))</f>
        <v>1800.61</v>
      </c>
    </row>
    <row r="299" spans="1:13" s="1" customFormat="1" ht="38.25" outlineLevel="1">
      <c r="A299" s="156" t="s">
        <v>1419</v>
      </c>
      <c r="B299" s="156" t="s">
        <v>560</v>
      </c>
      <c r="C299" s="157" t="s">
        <v>121</v>
      </c>
      <c r="E299" s="162" t="s">
        <v>686</v>
      </c>
      <c r="F299" s="30" t="s">
        <v>758</v>
      </c>
      <c r="G299" s="71" t="s">
        <v>26</v>
      </c>
      <c r="H299" s="31">
        <v>12.3</v>
      </c>
      <c r="I299" s="172">
        <v>1280.4100000000001</v>
      </c>
      <c r="J299" s="173">
        <f t="shared" ref="J299" si="110">ROUND(I299+I299*$K$8,2)</f>
        <v>1594.37</v>
      </c>
      <c r="K299" s="173">
        <f t="shared" ref="K299" si="111">IF(J299=" "," ",ROUND(H299*J299,2))</f>
        <v>19610.75</v>
      </c>
    </row>
    <row r="300" spans="1:13" s="1" customFormat="1" ht="51" outlineLevel="1">
      <c r="A300" s="156" t="s">
        <v>407</v>
      </c>
      <c r="B300" s="156" t="s">
        <v>411</v>
      </c>
      <c r="C300" s="173" t="s">
        <v>798</v>
      </c>
      <c r="E300" s="162" t="s">
        <v>687</v>
      </c>
      <c r="F300" s="30" t="s">
        <v>835</v>
      </c>
      <c r="G300" s="71" t="s">
        <v>26</v>
      </c>
      <c r="H300" s="31">
        <v>16.02</v>
      </c>
      <c r="I300" s="172">
        <v>337.11</v>
      </c>
      <c r="J300" s="173">
        <f t="shared" ref="J300:J301" si="112">ROUND(I300+I300*$K$8,2)</f>
        <v>419.77</v>
      </c>
      <c r="K300" s="173">
        <f t="shared" ref="K300:K301" si="113">IF(J300=" "," ",ROUND(H300*J300,2))</f>
        <v>6724.72</v>
      </c>
      <c r="M300" s="186"/>
    </row>
    <row r="301" spans="1:13" s="1" customFormat="1" ht="38.25" outlineLevel="1">
      <c r="A301" s="156" t="s">
        <v>454</v>
      </c>
      <c r="B301" s="156" t="s">
        <v>1421</v>
      </c>
      <c r="C301" s="157">
        <v>86935</v>
      </c>
      <c r="E301" s="162" t="s">
        <v>688</v>
      </c>
      <c r="F301" s="30" t="s">
        <v>225</v>
      </c>
      <c r="G301" s="71" t="s">
        <v>56</v>
      </c>
      <c r="H301" s="31">
        <v>6</v>
      </c>
      <c r="I301" s="172">
        <v>302.81</v>
      </c>
      <c r="J301" s="173">
        <f t="shared" si="112"/>
        <v>377.06</v>
      </c>
      <c r="K301" s="173">
        <f t="shared" si="113"/>
        <v>2262.36</v>
      </c>
    </row>
    <row r="302" spans="1:13" s="1" customFormat="1" ht="38.25" outlineLevel="1">
      <c r="A302" s="156" t="s">
        <v>454</v>
      </c>
      <c r="B302" s="156" t="s">
        <v>1421</v>
      </c>
      <c r="C302" s="157">
        <v>86937</v>
      </c>
      <c r="E302" s="162" t="s">
        <v>836</v>
      </c>
      <c r="F302" s="30" t="s">
        <v>226</v>
      </c>
      <c r="G302" s="71" t="s">
        <v>56</v>
      </c>
      <c r="H302" s="31">
        <v>3</v>
      </c>
      <c r="I302" s="172">
        <v>239.6</v>
      </c>
      <c r="J302" s="173">
        <f>ROUND(I302+I302*$K$8,2)</f>
        <v>298.35000000000002</v>
      </c>
      <c r="K302" s="173">
        <f>IF(J302=" "," ",ROUND(H302*J302,2))</f>
        <v>895.05</v>
      </c>
    </row>
    <row r="303" spans="1:13" ht="15">
      <c r="E303" s="164" t="s">
        <v>513</v>
      </c>
      <c r="F303" s="165" t="s">
        <v>689</v>
      </c>
      <c r="G303" s="166"/>
      <c r="H303" s="167"/>
      <c r="I303" s="171"/>
      <c r="J303" s="171"/>
      <c r="K303" s="171">
        <f>SUM(K304:K306)</f>
        <v>27647.86</v>
      </c>
    </row>
    <row r="304" spans="1:13" s="1" customFormat="1" ht="25.5" outlineLevel="1">
      <c r="A304" s="156" t="s">
        <v>454</v>
      </c>
      <c r="B304" s="156" t="s">
        <v>1421</v>
      </c>
      <c r="C304" s="157">
        <v>88496</v>
      </c>
      <c r="E304" s="162" t="s">
        <v>691</v>
      </c>
      <c r="F304" s="30" t="s">
        <v>764</v>
      </c>
      <c r="G304" s="71" t="s">
        <v>26</v>
      </c>
      <c r="H304" s="31">
        <v>412.46999999999997</v>
      </c>
      <c r="I304" s="172">
        <v>29.7</v>
      </c>
      <c r="J304" s="173">
        <f>ROUND(I304+I304*$K$8,2)</f>
        <v>36.979999999999997</v>
      </c>
      <c r="K304" s="173">
        <f>IF(J304=" "," ",ROUND(H304*J304,2))</f>
        <v>15253.14</v>
      </c>
    </row>
    <row r="305" spans="1:11" s="1" customFormat="1" ht="25.5" outlineLevel="1">
      <c r="A305" s="156" t="s">
        <v>454</v>
      </c>
      <c r="B305" s="156" t="s">
        <v>1421</v>
      </c>
      <c r="C305" s="157">
        <v>88484</v>
      </c>
      <c r="E305" s="162" t="s">
        <v>692</v>
      </c>
      <c r="F305" s="30" t="s">
        <v>759</v>
      </c>
      <c r="G305" s="71" t="s">
        <v>26</v>
      </c>
      <c r="H305" s="31">
        <v>824.93999999999994</v>
      </c>
      <c r="I305" s="172">
        <v>4.95</v>
      </c>
      <c r="J305" s="173">
        <f t="shared" ref="J305:J306" si="114">ROUND(I305+I305*$K$8,2)</f>
        <v>6.16</v>
      </c>
      <c r="K305" s="173">
        <f t="shared" ref="K305:K306" si="115">IF(J305=" "," ",ROUND(H305*J305,2))</f>
        <v>5081.63</v>
      </c>
    </row>
    <row r="306" spans="1:11" s="1" customFormat="1" ht="38.25" outlineLevel="1">
      <c r="A306" s="156" t="s">
        <v>454</v>
      </c>
      <c r="B306" s="156" t="s">
        <v>1421</v>
      </c>
      <c r="C306" s="157">
        <v>88488</v>
      </c>
      <c r="E306" s="162" t="s">
        <v>693</v>
      </c>
      <c r="F306" s="30" t="s">
        <v>762</v>
      </c>
      <c r="G306" s="71" t="s">
        <v>26</v>
      </c>
      <c r="H306" s="31">
        <v>412.46999999999997</v>
      </c>
      <c r="I306" s="172">
        <v>14.24</v>
      </c>
      <c r="J306" s="173">
        <f t="shared" si="114"/>
        <v>17.73</v>
      </c>
      <c r="K306" s="173">
        <f t="shared" si="115"/>
        <v>7313.09</v>
      </c>
    </row>
    <row r="307" spans="1:11" ht="15">
      <c r="E307" s="164" t="s">
        <v>514</v>
      </c>
      <c r="F307" s="165" t="s">
        <v>690</v>
      </c>
      <c r="G307" s="166"/>
      <c r="H307" s="167"/>
      <c r="I307" s="171"/>
      <c r="J307" s="171"/>
      <c r="K307" s="171">
        <f>SUM(K308:K311)</f>
        <v>20256.330000000002</v>
      </c>
    </row>
    <row r="308" spans="1:11" s="1" customFormat="1" ht="38.25" outlineLevel="1">
      <c r="A308" s="156" t="s">
        <v>1419</v>
      </c>
      <c r="B308" s="156" t="s">
        <v>560</v>
      </c>
      <c r="C308" s="157" t="s">
        <v>152</v>
      </c>
      <c r="E308" s="162" t="s">
        <v>694</v>
      </c>
      <c r="F308" s="30" t="s">
        <v>760</v>
      </c>
      <c r="G308" s="71" t="s">
        <v>26</v>
      </c>
      <c r="H308" s="31">
        <v>210.74</v>
      </c>
      <c r="I308" s="172">
        <v>5.89</v>
      </c>
      <c r="J308" s="173">
        <f t="shared" ref="J308:J310" si="116">ROUND(I308+I308*$K$8,2)</f>
        <v>7.33</v>
      </c>
      <c r="K308" s="173">
        <f t="shared" ref="K308:K310" si="117">IF(J308=" "," ",ROUND(H308*J308,2))</f>
        <v>1544.72</v>
      </c>
    </row>
    <row r="309" spans="1:11" s="1" customFormat="1" ht="25.5" outlineLevel="1">
      <c r="A309" s="156" t="s">
        <v>407</v>
      </c>
      <c r="B309" s="156" t="s">
        <v>411</v>
      </c>
      <c r="C309" s="157" t="s">
        <v>1211</v>
      </c>
      <c r="E309" s="162" t="s">
        <v>695</v>
      </c>
      <c r="F309" s="30" t="s">
        <v>1261</v>
      </c>
      <c r="G309" s="71" t="s">
        <v>26</v>
      </c>
      <c r="H309" s="31">
        <v>210.74</v>
      </c>
      <c r="I309" s="172">
        <v>32.35</v>
      </c>
      <c r="J309" s="173">
        <f t="shared" si="116"/>
        <v>40.28</v>
      </c>
      <c r="K309" s="173">
        <f t="shared" si="117"/>
        <v>8488.61</v>
      </c>
    </row>
    <row r="310" spans="1:11" s="1" customFormat="1" ht="38.25" outlineLevel="1">
      <c r="A310" s="156" t="s">
        <v>454</v>
      </c>
      <c r="B310" s="156" t="s">
        <v>1421</v>
      </c>
      <c r="C310" s="157">
        <v>88488</v>
      </c>
      <c r="E310" s="162" t="s">
        <v>696</v>
      </c>
      <c r="F310" s="30" t="s">
        <v>762</v>
      </c>
      <c r="G310" s="71" t="s">
        <v>26</v>
      </c>
      <c r="H310" s="31">
        <v>210.74</v>
      </c>
      <c r="I310" s="172">
        <v>14.24</v>
      </c>
      <c r="J310" s="173">
        <f t="shared" si="116"/>
        <v>17.73</v>
      </c>
      <c r="K310" s="173">
        <f t="shared" si="117"/>
        <v>3736.42</v>
      </c>
    </row>
    <row r="311" spans="1:11" s="1" customFormat="1" ht="25.5" outlineLevel="1">
      <c r="A311" s="156" t="s">
        <v>454</v>
      </c>
      <c r="B311" s="156" t="s">
        <v>1421</v>
      </c>
      <c r="C311" s="157">
        <v>102489</v>
      </c>
      <c r="E311" s="162" t="s">
        <v>697</v>
      </c>
      <c r="F311" s="30" t="s">
        <v>763</v>
      </c>
      <c r="G311" s="71" t="s">
        <v>26</v>
      </c>
      <c r="H311" s="31">
        <v>210.74</v>
      </c>
      <c r="I311" s="172">
        <v>24.72</v>
      </c>
      <c r="J311" s="173">
        <f t="shared" ref="J311" si="118">ROUND(I311+I311*$K$8,2)</f>
        <v>30.78</v>
      </c>
      <c r="K311" s="173">
        <f t="shared" ref="K311" si="119">IF(J311=" "," ",ROUND(H311*J311,2))</f>
        <v>6486.58</v>
      </c>
    </row>
    <row r="312" spans="1:11" ht="15">
      <c r="E312" s="164" t="s">
        <v>515</v>
      </c>
      <c r="F312" s="165" t="s">
        <v>658</v>
      </c>
      <c r="G312" s="166"/>
      <c r="H312" s="167"/>
      <c r="I312" s="171"/>
      <c r="J312" s="171"/>
      <c r="K312" s="171">
        <f>SUM(K313:K317)</f>
        <v>39668.33</v>
      </c>
    </row>
    <row r="313" spans="1:11" s="1" customFormat="1" ht="25.5" outlineLevel="1">
      <c r="A313" s="156" t="s">
        <v>454</v>
      </c>
      <c r="B313" s="156" t="s">
        <v>1421</v>
      </c>
      <c r="C313" s="157">
        <v>88497</v>
      </c>
      <c r="E313" s="162" t="s">
        <v>698</v>
      </c>
      <c r="F313" s="30" t="s">
        <v>765</v>
      </c>
      <c r="G313" s="71" t="s">
        <v>26</v>
      </c>
      <c r="H313" s="31">
        <v>308.13150000000019</v>
      </c>
      <c r="I313" s="172">
        <v>17.14</v>
      </c>
      <c r="J313" s="173">
        <f>ROUND(I313+I313*$K$8,2)</f>
        <v>21.34</v>
      </c>
      <c r="K313" s="173">
        <f>IF(J313=" "," ",ROUND(H313*J313,2))</f>
        <v>6575.53</v>
      </c>
    </row>
    <row r="314" spans="1:11" s="1" customFormat="1" ht="25.5" outlineLevel="1">
      <c r="A314" s="156" t="s">
        <v>454</v>
      </c>
      <c r="B314" s="156" t="s">
        <v>1421</v>
      </c>
      <c r="C314" s="157">
        <v>88485</v>
      </c>
      <c r="E314" s="162" t="s">
        <v>700</v>
      </c>
      <c r="F314" s="30" t="s">
        <v>766</v>
      </c>
      <c r="G314" s="71" t="s">
        <v>26</v>
      </c>
      <c r="H314" s="31">
        <v>1016.5580000000003</v>
      </c>
      <c r="I314" s="172">
        <v>4.09</v>
      </c>
      <c r="J314" s="173">
        <f t="shared" ref="J314:J317" si="120">ROUND(I314+I314*$K$8,2)</f>
        <v>5.09</v>
      </c>
      <c r="K314" s="173">
        <f t="shared" ref="K314:K317" si="121">IF(J314=" "," ",ROUND(H314*J314,2))</f>
        <v>5174.28</v>
      </c>
    </row>
    <row r="315" spans="1:11" s="1" customFormat="1" ht="38.25" outlineLevel="1">
      <c r="A315" s="156" t="s">
        <v>1419</v>
      </c>
      <c r="B315" s="156" t="s">
        <v>560</v>
      </c>
      <c r="C315" s="157" t="s">
        <v>150</v>
      </c>
      <c r="E315" s="162" t="s">
        <v>701</v>
      </c>
      <c r="F315" s="30" t="s">
        <v>761</v>
      </c>
      <c r="G315" s="71" t="s">
        <v>26</v>
      </c>
      <c r="H315" s="31">
        <v>400.29499999999996</v>
      </c>
      <c r="I315" s="172">
        <v>25.84</v>
      </c>
      <c r="J315" s="173">
        <f t="shared" si="120"/>
        <v>32.18</v>
      </c>
      <c r="K315" s="173">
        <f t="shared" si="121"/>
        <v>12881.49</v>
      </c>
    </row>
    <row r="316" spans="1:11" s="1" customFormat="1" ht="38.25" outlineLevel="1">
      <c r="A316" s="156" t="s">
        <v>454</v>
      </c>
      <c r="B316" s="156" t="s">
        <v>1421</v>
      </c>
      <c r="C316" s="157">
        <v>88489</v>
      </c>
      <c r="E316" s="162" t="s">
        <v>699</v>
      </c>
      <c r="F316" s="30" t="s">
        <v>767</v>
      </c>
      <c r="G316" s="71" t="s">
        <v>26</v>
      </c>
      <c r="H316" s="31">
        <v>708.42650000000015</v>
      </c>
      <c r="I316" s="172">
        <v>12.13</v>
      </c>
      <c r="J316" s="173">
        <f t="shared" si="120"/>
        <v>15.1</v>
      </c>
      <c r="K316" s="173">
        <f t="shared" si="121"/>
        <v>10697.24</v>
      </c>
    </row>
    <row r="317" spans="1:11" s="1" customFormat="1" ht="38.25" outlineLevel="1">
      <c r="A317" s="156" t="s">
        <v>1419</v>
      </c>
      <c r="B317" s="156" t="s">
        <v>560</v>
      </c>
      <c r="C317" s="157" t="s">
        <v>151</v>
      </c>
      <c r="E317" s="162" t="s">
        <v>858</v>
      </c>
      <c r="F317" s="30" t="s">
        <v>182</v>
      </c>
      <c r="G317" s="71" t="s">
        <v>26</v>
      </c>
      <c r="H317" s="31">
        <v>173.8</v>
      </c>
      <c r="I317" s="172">
        <v>20.05</v>
      </c>
      <c r="J317" s="173">
        <f t="shared" si="120"/>
        <v>24.97</v>
      </c>
      <c r="K317" s="173">
        <f t="shared" si="121"/>
        <v>4339.79</v>
      </c>
    </row>
    <row r="318" spans="1:11" ht="15">
      <c r="E318" s="164" t="s">
        <v>516</v>
      </c>
      <c r="F318" s="165" t="s">
        <v>681</v>
      </c>
      <c r="G318" s="166"/>
      <c r="H318" s="167"/>
      <c r="I318" s="171"/>
      <c r="J318" s="171"/>
      <c r="K318" s="171">
        <f>SUM(K319:K320)</f>
        <v>9082.18</v>
      </c>
    </row>
    <row r="319" spans="1:11" s="1" customFormat="1" outlineLevel="1">
      <c r="A319" s="156" t="s">
        <v>454</v>
      </c>
      <c r="B319" s="156" t="s">
        <v>1421</v>
      </c>
      <c r="C319" s="157">
        <v>102488</v>
      </c>
      <c r="E319" s="162" t="s">
        <v>702</v>
      </c>
      <c r="F319" s="30" t="s">
        <v>768</v>
      </c>
      <c r="G319" s="71" t="s">
        <v>26</v>
      </c>
      <c r="H319" s="31">
        <v>257.14</v>
      </c>
      <c r="I319" s="172">
        <v>3.24</v>
      </c>
      <c r="J319" s="173">
        <f>ROUND(I319+I319*$K$8,2)</f>
        <v>4.03</v>
      </c>
      <c r="K319" s="173">
        <f>IF(J319=" "," ",ROUND(H319*J319,2))</f>
        <v>1036.27</v>
      </c>
    </row>
    <row r="320" spans="1:11" s="1" customFormat="1" ht="25.5" outlineLevel="1">
      <c r="A320" s="156" t="s">
        <v>454</v>
      </c>
      <c r="B320" s="156" t="s">
        <v>1421</v>
      </c>
      <c r="C320" s="157">
        <v>102492</v>
      </c>
      <c r="E320" s="162" t="s">
        <v>703</v>
      </c>
      <c r="F320" s="30" t="s">
        <v>769</v>
      </c>
      <c r="G320" s="71" t="s">
        <v>26</v>
      </c>
      <c r="H320" s="31">
        <v>257.14</v>
      </c>
      <c r="I320" s="172">
        <v>25.13</v>
      </c>
      <c r="J320" s="173">
        <f t="shared" ref="J320" si="122">ROUND(I320+I320*$K$8,2)</f>
        <v>31.29</v>
      </c>
      <c r="K320" s="173">
        <f t="shared" ref="K320" si="123">IF(J320=" "," ",ROUND(H320*J320,2))</f>
        <v>8045.91</v>
      </c>
    </row>
    <row r="321" spans="1:11" ht="15">
      <c r="E321" s="164" t="s">
        <v>517</v>
      </c>
      <c r="F321" s="165" t="s">
        <v>42</v>
      </c>
      <c r="G321" s="166"/>
      <c r="H321" s="167"/>
      <c r="I321" s="171"/>
      <c r="J321" s="171"/>
      <c r="K321" s="171">
        <f>SUM(K322:K326)</f>
        <v>11511.75</v>
      </c>
    </row>
    <row r="322" spans="1:11" s="1" customFormat="1" ht="38.25" outlineLevel="1">
      <c r="A322" s="156" t="s">
        <v>454</v>
      </c>
      <c r="B322" s="156" t="s">
        <v>1421</v>
      </c>
      <c r="C322" s="157">
        <v>86932</v>
      </c>
      <c r="E322" s="162" t="s">
        <v>704</v>
      </c>
      <c r="F322" s="30" t="s">
        <v>224</v>
      </c>
      <c r="G322" s="71" t="s">
        <v>56</v>
      </c>
      <c r="H322" s="31">
        <v>5</v>
      </c>
      <c r="I322" s="172">
        <v>565.23</v>
      </c>
      <c r="J322" s="173">
        <f t="shared" ref="J322:J326" si="124">ROUND(I322+I322*$K$8,2)</f>
        <v>703.82</v>
      </c>
      <c r="K322" s="173">
        <f t="shared" ref="K322:K326" si="125">IF(J322=" "," ",ROUND(H322*J322,2))</f>
        <v>3519.1</v>
      </c>
    </row>
    <row r="323" spans="1:11" s="1" customFormat="1" ht="25.5" outlineLevel="1">
      <c r="A323" s="156" t="s">
        <v>454</v>
      </c>
      <c r="B323" s="156" t="s">
        <v>1421</v>
      </c>
      <c r="C323" s="157">
        <v>100858</v>
      </c>
      <c r="E323" s="162" t="s">
        <v>705</v>
      </c>
      <c r="F323" s="30" t="s">
        <v>545</v>
      </c>
      <c r="G323" s="71" t="s">
        <v>56</v>
      </c>
      <c r="H323" s="31">
        <v>1</v>
      </c>
      <c r="I323" s="172">
        <v>746.87</v>
      </c>
      <c r="J323" s="173">
        <f t="shared" si="124"/>
        <v>930</v>
      </c>
      <c r="K323" s="173">
        <f t="shared" si="125"/>
        <v>930</v>
      </c>
    </row>
    <row r="324" spans="1:11" s="1" customFormat="1" ht="38.25" outlineLevel="1">
      <c r="A324" s="156" t="s">
        <v>407</v>
      </c>
      <c r="B324" s="156" t="s">
        <v>411</v>
      </c>
      <c r="C324" s="157" t="s">
        <v>800</v>
      </c>
      <c r="E324" s="162" t="s">
        <v>706</v>
      </c>
      <c r="F324" s="30" t="s">
        <v>838</v>
      </c>
      <c r="G324" s="71" t="s">
        <v>711</v>
      </c>
      <c r="H324" s="31">
        <v>8</v>
      </c>
      <c r="I324" s="172">
        <v>250.57</v>
      </c>
      <c r="J324" s="173">
        <f t="shared" si="124"/>
        <v>312.01</v>
      </c>
      <c r="K324" s="173">
        <f t="shared" si="125"/>
        <v>2496.08</v>
      </c>
    </row>
    <row r="325" spans="1:11" s="1" customFormat="1" ht="38.25" outlineLevel="1">
      <c r="A325" s="156" t="s">
        <v>407</v>
      </c>
      <c r="B325" s="156" t="s">
        <v>411</v>
      </c>
      <c r="C325" s="157" t="s">
        <v>802</v>
      </c>
      <c r="E325" s="162" t="s">
        <v>707</v>
      </c>
      <c r="F325" s="30" t="s">
        <v>840</v>
      </c>
      <c r="G325" s="71" t="s">
        <v>711</v>
      </c>
      <c r="H325" s="31">
        <v>1</v>
      </c>
      <c r="I325" s="172">
        <v>840.92</v>
      </c>
      <c r="J325" s="173">
        <f>ROUND(I325+I325*$K$8,2)</f>
        <v>1047.1099999999999</v>
      </c>
      <c r="K325" s="173">
        <f>IF(J325=" "," ",ROUND(H325*J325,2))</f>
        <v>1047.1099999999999</v>
      </c>
    </row>
    <row r="326" spans="1:11" s="1" customFormat="1" ht="63.75" outlineLevel="1">
      <c r="A326" s="156" t="s">
        <v>407</v>
      </c>
      <c r="B326" s="156" t="s">
        <v>411</v>
      </c>
      <c r="C326" s="157" t="s">
        <v>810</v>
      </c>
      <c r="E326" s="162" t="s">
        <v>708</v>
      </c>
      <c r="F326" s="30" t="s">
        <v>844</v>
      </c>
      <c r="G326" s="71" t="s">
        <v>711</v>
      </c>
      <c r="H326" s="31">
        <v>2</v>
      </c>
      <c r="I326" s="172">
        <v>1413.21</v>
      </c>
      <c r="J326" s="173">
        <f t="shared" si="124"/>
        <v>1759.73</v>
      </c>
      <c r="K326" s="173">
        <f t="shared" si="125"/>
        <v>3519.46</v>
      </c>
    </row>
    <row r="327" spans="1:11" ht="15">
      <c r="E327" s="164" t="s">
        <v>518</v>
      </c>
      <c r="F327" s="165" t="s">
        <v>659</v>
      </c>
      <c r="G327" s="166"/>
      <c r="H327" s="167"/>
      <c r="I327" s="171"/>
      <c r="J327" s="171"/>
      <c r="K327" s="171">
        <f>SUM(K328:K342)</f>
        <v>16231.61</v>
      </c>
    </row>
    <row r="328" spans="1:11" s="1" customFormat="1" ht="25.5" outlineLevel="1">
      <c r="A328" s="156" t="s">
        <v>454</v>
      </c>
      <c r="B328" s="156" t="s">
        <v>1421</v>
      </c>
      <c r="C328" s="157">
        <v>95547</v>
      </c>
      <c r="E328" s="162" t="s">
        <v>713</v>
      </c>
      <c r="F328" s="30" t="s">
        <v>228</v>
      </c>
      <c r="G328" s="71" t="s">
        <v>56</v>
      </c>
      <c r="H328" s="31">
        <v>8</v>
      </c>
      <c r="I328" s="172">
        <v>49.03</v>
      </c>
      <c r="J328" s="173">
        <f>ROUND(I328+I328*$K$8,2)</f>
        <v>61.05</v>
      </c>
      <c r="K328" s="173">
        <f>IF(J328=" "," ",ROUND(H328*J328,2))</f>
        <v>488.4</v>
      </c>
    </row>
    <row r="329" spans="1:11" s="1" customFormat="1" ht="38.25" outlineLevel="1">
      <c r="A329" s="156" t="s">
        <v>1419</v>
      </c>
      <c r="B329" s="156" t="s">
        <v>560</v>
      </c>
      <c r="C329" s="157" t="s">
        <v>118</v>
      </c>
      <c r="E329" s="162" t="s">
        <v>714</v>
      </c>
      <c r="F329" s="30" t="s">
        <v>162</v>
      </c>
      <c r="G329" s="71" t="s">
        <v>161</v>
      </c>
      <c r="H329" s="31">
        <v>8</v>
      </c>
      <c r="I329" s="172">
        <v>65.650000000000006</v>
      </c>
      <c r="J329" s="173">
        <f t="shared" ref="J329:J342" si="126">ROUND(I329+I329*$K$8,2)</f>
        <v>81.75</v>
      </c>
      <c r="K329" s="173">
        <f t="shared" ref="K329:K342" si="127">IF(J329=" "," ",ROUND(H329*J329,2))</f>
        <v>654</v>
      </c>
    </row>
    <row r="330" spans="1:11" s="1" customFormat="1" ht="25.5" outlineLevel="1">
      <c r="A330" s="156" t="s">
        <v>454</v>
      </c>
      <c r="B330" s="156" t="s">
        <v>1421</v>
      </c>
      <c r="C330" s="157">
        <v>86915</v>
      </c>
      <c r="E330" s="162" t="s">
        <v>718</v>
      </c>
      <c r="F330" s="30" t="s">
        <v>544</v>
      </c>
      <c r="G330" s="71" t="s">
        <v>56</v>
      </c>
      <c r="H330" s="31">
        <v>8</v>
      </c>
      <c r="I330" s="172">
        <v>148.22999999999999</v>
      </c>
      <c r="J330" s="173">
        <f t="shared" si="126"/>
        <v>184.58</v>
      </c>
      <c r="K330" s="173">
        <f t="shared" si="127"/>
        <v>1476.64</v>
      </c>
    </row>
    <row r="331" spans="1:11" s="1" customFormat="1" ht="25.5" outlineLevel="1">
      <c r="A331" s="156" t="s">
        <v>454</v>
      </c>
      <c r="B331" s="156" t="s">
        <v>1421</v>
      </c>
      <c r="C331" s="157">
        <v>100868</v>
      </c>
      <c r="E331" s="162" t="s">
        <v>719</v>
      </c>
      <c r="F331" s="30" t="s">
        <v>230</v>
      </c>
      <c r="G331" s="71" t="s">
        <v>56</v>
      </c>
      <c r="H331" s="31">
        <v>6</v>
      </c>
      <c r="I331" s="172">
        <v>385.09</v>
      </c>
      <c r="J331" s="173">
        <f t="shared" si="126"/>
        <v>479.51</v>
      </c>
      <c r="K331" s="173">
        <f t="shared" si="127"/>
        <v>2877.06</v>
      </c>
    </row>
    <row r="332" spans="1:11" s="1" customFormat="1" ht="25.5" outlineLevel="1">
      <c r="A332" s="156" t="s">
        <v>476</v>
      </c>
      <c r="B332" s="156" t="s">
        <v>560</v>
      </c>
      <c r="C332" s="157" t="s">
        <v>85</v>
      </c>
      <c r="E332" s="162" t="s">
        <v>717</v>
      </c>
      <c r="F332" s="30" t="s">
        <v>268</v>
      </c>
      <c r="G332" s="71" t="s">
        <v>56</v>
      </c>
      <c r="H332" s="31">
        <v>8</v>
      </c>
      <c r="I332" s="172">
        <v>220.36</v>
      </c>
      <c r="J332" s="173">
        <f t="shared" si="126"/>
        <v>274.39</v>
      </c>
      <c r="K332" s="173">
        <f t="shared" si="127"/>
        <v>2195.12</v>
      </c>
    </row>
    <row r="333" spans="1:11" s="1" customFormat="1" ht="25.5" outlineLevel="1">
      <c r="A333" s="156" t="s">
        <v>476</v>
      </c>
      <c r="B333" s="156" t="s">
        <v>560</v>
      </c>
      <c r="C333" s="157" t="s">
        <v>479</v>
      </c>
      <c r="E333" s="162" t="s">
        <v>720</v>
      </c>
      <c r="F333" s="30" t="s">
        <v>480</v>
      </c>
      <c r="G333" s="71" t="s">
        <v>26</v>
      </c>
      <c r="H333" s="31">
        <v>0.96</v>
      </c>
      <c r="I333" s="172">
        <v>378</v>
      </c>
      <c r="J333" s="173">
        <f t="shared" si="126"/>
        <v>470.69</v>
      </c>
      <c r="K333" s="173">
        <f t="shared" si="127"/>
        <v>451.86</v>
      </c>
    </row>
    <row r="334" spans="1:11" s="1" customFormat="1" ht="38.25" outlineLevel="1">
      <c r="A334" s="156" t="s">
        <v>1419</v>
      </c>
      <c r="B334" s="156" t="s">
        <v>560</v>
      </c>
      <c r="C334" s="157" t="s">
        <v>149</v>
      </c>
      <c r="E334" s="162" t="s">
        <v>721</v>
      </c>
      <c r="F334" s="30" t="s">
        <v>563</v>
      </c>
      <c r="G334" s="71" t="s">
        <v>56</v>
      </c>
      <c r="H334" s="31">
        <v>1</v>
      </c>
      <c r="I334" s="172">
        <v>169.96</v>
      </c>
      <c r="J334" s="173">
        <f t="shared" si="126"/>
        <v>211.63</v>
      </c>
      <c r="K334" s="173">
        <f t="shared" si="127"/>
        <v>211.63</v>
      </c>
    </row>
    <row r="335" spans="1:11" s="1" customFormat="1" ht="25.5" outlineLevel="1">
      <c r="A335" s="156" t="s">
        <v>454</v>
      </c>
      <c r="B335" s="156" t="s">
        <v>1421</v>
      </c>
      <c r="C335" s="157">
        <v>86914</v>
      </c>
      <c r="E335" s="162" t="s">
        <v>722</v>
      </c>
      <c r="F335" s="30" t="s">
        <v>543</v>
      </c>
      <c r="G335" s="71" t="s">
        <v>56</v>
      </c>
      <c r="H335" s="31">
        <v>1</v>
      </c>
      <c r="I335" s="172">
        <v>101.47</v>
      </c>
      <c r="J335" s="173">
        <f t="shared" si="126"/>
        <v>126.35</v>
      </c>
      <c r="K335" s="173">
        <f t="shared" si="127"/>
        <v>126.35</v>
      </c>
    </row>
    <row r="336" spans="1:11" s="1" customFormat="1" ht="25.5" outlineLevel="1">
      <c r="A336" s="156" t="s">
        <v>454</v>
      </c>
      <c r="B336" s="156" t="s">
        <v>1421</v>
      </c>
      <c r="C336" s="157">
        <v>95544</v>
      </c>
      <c r="E336" s="162" t="s">
        <v>723</v>
      </c>
      <c r="F336" s="30" t="s">
        <v>227</v>
      </c>
      <c r="G336" s="71" t="s">
        <v>56</v>
      </c>
      <c r="H336" s="31">
        <v>7</v>
      </c>
      <c r="I336" s="172">
        <v>40.36</v>
      </c>
      <c r="J336" s="173">
        <f t="shared" si="126"/>
        <v>50.26</v>
      </c>
      <c r="K336" s="173">
        <f t="shared" si="127"/>
        <v>351.82</v>
      </c>
    </row>
    <row r="337" spans="1:11" s="1" customFormat="1" ht="38.25" outlineLevel="1">
      <c r="A337" s="156" t="s">
        <v>454</v>
      </c>
      <c r="B337" s="156" t="s">
        <v>1421</v>
      </c>
      <c r="C337" s="157">
        <v>86911</v>
      </c>
      <c r="E337" s="162" t="s">
        <v>724</v>
      </c>
      <c r="F337" s="30" t="s">
        <v>542</v>
      </c>
      <c r="G337" s="71" t="s">
        <v>56</v>
      </c>
      <c r="H337" s="31">
        <v>10</v>
      </c>
      <c r="I337" s="172">
        <v>90.44</v>
      </c>
      <c r="J337" s="173">
        <f t="shared" si="126"/>
        <v>112.62</v>
      </c>
      <c r="K337" s="173">
        <f t="shared" si="127"/>
        <v>1126.2</v>
      </c>
    </row>
    <row r="338" spans="1:11" s="1" customFormat="1" ht="25.5" outlineLevel="1">
      <c r="A338" s="156" t="s">
        <v>407</v>
      </c>
      <c r="B338" s="156" t="s">
        <v>411</v>
      </c>
      <c r="C338" s="157" t="s">
        <v>669</v>
      </c>
      <c r="E338" s="162" t="s">
        <v>725</v>
      </c>
      <c r="F338" s="30" t="s">
        <v>710</v>
      </c>
      <c r="G338" s="71" t="s">
        <v>711</v>
      </c>
      <c r="H338" s="31">
        <v>6</v>
      </c>
      <c r="I338" s="172">
        <v>500.14</v>
      </c>
      <c r="J338" s="173">
        <f t="shared" si="126"/>
        <v>622.77</v>
      </c>
      <c r="K338" s="173">
        <f t="shared" si="127"/>
        <v>3736.62</v>
      </c>
    </row>
    <row r="339" spans="1:11" s="1" customFormat="1" ht="25.5" outlineLevel="1">
      <c r="A339" s="156" t="s">
        <v>454</v>
      </c>
      <c r="B339" s="156" t="s">
        <v>1421</v>
      </c>
      <c r="C339" s="157">
        <v>86883</v>
      </c>
      <c r="E339" s="162" t="s">
        <v>726</v>
      </c>
      <c r="F339" s="30" t="s">
        <v>221</v>
      </c>
      <c r="G339" s="71" t="s">
        <v>56</v>
      </c>
      <c r="H339" s="31">
        <v>15</v>
      </c>
      <c r="I339" s="172">
        <v>12.39</v>
      </c>
      <c r="J339" s="173">
        <f t="shared" si="126"/>
        <v>15.43</v>
      </c>
      <c r="K339" s="173">
        <f t="shared" si="127"/>
        <v>231.45</v>
      </c>
    </row>
    <row r="340" spans="1:11" s="1" customFormat="1" ht="25.5" outlineLevel="1">
      <c r="A340" s="156" t="s">
        <v>454</v>
      </c>
      <c r="B340" s="156" t="s">
        <v>1421</v>
      </c>
      <c r="C340" s="157">
        <v>100867</v>
      </c>
      <c r="E340" s="162" t="s">
        <v>716</v>
      </c>
      <c r="F340" s="30" t="s">
        <v>229</v>
      </c>
      <c r="G340" s="71" t="s">
        <v>56</v>
      </c>
      <c r="H340" s="31">
        <v>2</v>
      </c>
      <c r="I340" s="172">
        <v>371.42</v>
      </c>
      <c r="J340" s="173">
        <f t="shared" si="126"/>
        <v>462.49</v>
      </c>
      <c r="K340" s="173">
        <f t="shared" si="127"/>
        <v>924.98</v>
      </c>
    </row>
    <row r="341" spans="1:11" s="1" customFormat="1" ht="25.5" outlineLevel="1">
      <c r="A341" s="156" t="s">
        <v>454</v>
      </c>
      <c r="B341" s="156" t="s">
        <v>1421</v>
      </c>
      <c r="C341" s="157">
        <v>100860</v>
      </c>
      <c r="E341" s="162" t="s">
        <v>715</v>
      </c>
      <c r="F341" s="30" t="s">
        <v>546</v>
      </c>
      <c r="G341" s="71" t="s">
        <v>56</v>
      </c>
      <c r="H341" s="31">
        <v>2</v>
      </c>
      <c r="I341" s="172">
        <v>92.61</v>
      </c>
      <c r="J341" s="173">
        <f t="shared" si="126"/>
        <v>115.32</v>
      </c>
      <c r="K341" s="173">
        <f t="shared" si="127"/>
        <v>230.64</v>
      </c>
    </row>
    <row r="342" spans="1:11" s="1" customFormat="1" ht="25.5" outlineLevel="1">
      <c r="A342" s="156" t="s">
        <v>454</v>
      </c>
      <c r="B342" s="156" t="s">
        <v>1421</v>
      </c>
      <c r="C342" s="157">
        <v>86887</v>
      </c>
      <c r="E342" s="162" t="s">
        <v>727</v>
      </c>
      <c r="F342" s="30" t="s">
        <v>222</v>
      </c>
      <c r="G342" s="71" t="s">
        <v>56</v>
      </c>
      <c r="H342" s="31">
        <v>14</v>
      </c>
      <c r="I342" s="172">
        <v>65.900000000000006</v>
      </c>
      <c r="J342" s="173">
        <f t="shared" si="126"/>
        <v>82.06</v>
      </c>
      <c r="K342" s="173">
        <f t="shared" si="127"/>
        <v>1148.8399999999999</v>
      </c>
    </row>
    <row r="343" spans="1:11" ht="15.75">
      <c r="E343" s="72">
        <v>9</v>
      </c>
      <c r="F343" s="72" t="s">
        <v>581</v>
      </c>
      <c r="G343" s="73"/>
      <c r="H343" s="73"/>
      <c r="I343" s="170"/>
      <c r="J343" s="170"/>
      <c r="K343" s="170">
        <f>K344+K357</f>
        <v>208495.16999999998</v>
      </c>
    </row>
    <row r="344" spans="1:11" ht="15">
      <c r="E344" s="164" t="s">
        <v>519</v>
      </c>
      <c r="F344" s="165" t="s">
        <v>650</v>
      </c>
      <c r="G344" s="166"/>
      <c r="H344" s="166"/>
      <c r="I344" s="171"/>
      <c r="J344" s="171"/>
      <c r="K344" s="171">
        <f>SUM(K345:K356)</f>
        <v>103947.54</v>
      </c>
    </row>
    <row r="345" spans="1:11" s="1" customFormat="1" ht="51" outlineLevel="1">
      <c r="A345" s="156" t="s">
        <v>407</v>
      </c>
      <c r="B345" s="156" t="s">
        <v>411</v>
      </c>
      <c r="C345" s="157" t="s">
        <v>672</v>
      </c>
      <c r="E345" s="162" t="s">
        <v>731</v>
      </c>
      <c r="F345" s="30" t="s">
        <v>732</v>
      </c>
      <c r="G345" s="71" t="s">
        <v>711</v>
      </c>
      <c r="H345" s="31">
        <v>2</v>
      </c>
      <c r="I345" s="172">
        <v>1630.92</v>
      </c>
      <c r="J345" s="173">
        <f>ROUND(I345+I345*$K$8,2)</f>
        <v>2030.82</v>
      </c>
      <c r="K345" s="173">
        <f>IF(J345=" "," ",ROUND(H345*J345,2))</f>
        <v>4061.64</v>
      </c>
    </row>
    <row r="346" spans="1:11" s="1" customFormat="1" ht="51" outlineLevel="1">
      <c r="A346" s="156" t="s">
        <v>407</v>
      </c>
      <c r="B346" s="156" t="s">
        <v>411</v>
      </c>
      <c r="C346" s="157" t="s">
        <v>674</v>
      </c>
      <c r="E346" s="162" t="s">
        <v>734</v>
      </c>
      <c r="F346" s="30" t="s">
        <v>737</v>
      </c>
      <c r="G346" s="71" t="s">
        <v>26</v>
      </c>
      <c r="H346" s="31">
        <v>9.66</v>
      </c>
      <c r="I346" s="172">
        <v>777.68999999999994</v>
      </c>
      <c r="J346" s="173">
        <f t="shared" ref="J346:J356" si="128">ROUND(I346+I346*$K$8,2)</f>
        <v>968.38</v>
      </c>
      <c r="K346" s="173">
        <f t="shared" ref="K346:K356" si="129">IF(J346=" "," ",ROUND(H346*J346,2))</f>
        <v>9354.5499999999993</v>
      </c>
    </row>
    <row r="347" spans="1:11" s="1" customFormat="1" ht="63.75" outlineLevel="1">
      <c r="A347" s="156" t="s">
        <v>407</v>
      </c>
      <c r="B347" s="156" t="s">
        <v>411</v>
      </c>
      <c r="C347" s="157" t="s">
        <v>682</v>
      </c>
      <c r="E347" s="162" t="s">
        <v>736</v>
      </c>
      <c r="F347" s="30" t="s">
        <v>944</v>
      </c>
      <c r="G347" s="71" t="s">
        <v>26</v>
      </c>
      <c r="H347" s="31">
        <v>6.3800000000000008</v>
      </c>
      <c r="I347" s="172">
        <v>750.33999999999992</v>
      </c>
      <c r="J347" s="173">
        <f t="shared" si="128"/>
        <v>934.32</v>
      </c>
      <c r="K347" s="173">
        <f t="shared" si="129"/>
        <v>5960.96</v>
      </c>
    </row>
    <row r="348" spans="1:11" s="1" customFormat="1" ht="102" outlineLevel="1">
      <c r="A348" s="156" t="s">
        <v>407</v>
      </c>
      <c r="B348" s="156" t="s">
        <v>411</v>
      </c>
      <c r="C348" s="157" t="s">
        <v>918</v>
      </c>
      <c r="E348" s="162" t="s">
        <v>951</v>
      </c>
      <c r="F348" s="30" t="s">
        <v>957</v>
      </c>
      <c r="G348" s="71" t="s">
        <v>711</v>
      </c>
      <c r="H348" s="31">
        <v>4</v>
      </c>
      <c r="I348" s="190">
        <v>3220.65</v>
      </c>
      <c r="J348" s="173">
        <f t="shared" si="128"/>
        <v>4010.35</v>
      </c>
      <c r="K348" s="173">
        <f t="shared" si="129"/>
        <v>16041.4</v>
      </c>
    </row>
    <row r="349" spans="1:11" s="1" customFormat="1" ht="102" outlineLevel="1">
      <c r="A349" s="156" t="s">
        <v>407</v>
      </c>
      <c r="B349" s="156" t="s">
        <v>411</v>
      </c>
      <c r="C349" s="157" t="s">
        <v>919</v>
      </c>
      <c r="E349" s="162" t="s">
        <v>955</v>
      </c>
      <c r="F349" s="30" t="s">
        <v>958</v>
      </c>
      <c r="G349" s="71" t="s">
        <v>711</v>
      </c>
      <c r="H349" s="31">
        <v>1</v>
      </c>
      <c r="I349" s="190">
        <v>3156.26</v>
      </c>
      <c r="J349" s="173">
        <f t="shared" si="128"/>
        <v>3930.17</v>
      </c>
      <c r="K349" s="173">
        <f t="shared" si="129"/>
        <v>3930.17</v>
      </c>
    </row>
    <row r="350" spans="1:11" s="1" customFormat="1" ht="51" outlineLevel="1">
      <c r="A350" s="156" t="s">
        <v>407</v>
      </c>
      <c r="B350" s="156" t="s">
        <v>411</v>
      </c>
      <c r="C350" s="157" t="s">
        <v>920</v>
      </c>
      <c r="E350" s="162" t="s">
        <v>959</v>
      </c>
      <c r="F350" s="30" t="s">
        <v>961</v>
      </c>
      <c r="G350" s="71" t="s">
        <v>711</v>
      </c>
      <c r="H350" s="31">
        <v>1</v>
      </c>
      <c r="I350" s="190">
        <v>2697.53</v>
      </c>
      <c r="J350" s="173">
        <f t="shared" si="128"/>
        <v>3358.96</v>
      </c>
      <c r="K350" s="173">
        <f t="shared" si="129"/>
        <v>3358.96</v>
      </c>
    </row>
    <row r="351" spans="1:11" s="1" customFormat="1" ht="63.75" outlineLevel="1">
      <c r="A351" s="156" t="s">
        <v>407</v>
      </c>
      <c r="B351" s="156" t="s">
        <v>411</v>
      </c>
      <c r="C351" s="157" t="s">
        <v>709</v>
      </c>
      <c r="E351" s="162" t="s">
        <v>963</v>
      </c>
      <c r="F351" s="30" t="s">
        <v>740</v>
      </c>
      <c r="G351" s="71" t="s">
        <v>26</v>
      </c>
      <c r="H351" s="31">
        <v>1.6800000000000002</v>
      </c>
      <c r="I351" s="172">
        <v>584.04000000000008</v>
      </c>
      <c r="J351" s="173">
        <f t="shared" si="128"/>
        <v>727.25</v>
      </c>
      <c r="K351" s="173">
        <f t="shared" si="129"/>
        <v>1221.78</v>
      </c>
    </row>
    <row r="352" spans="1:11" s="1" customFormat="1" ht="63.75" outlineLevel="1">
      <c r="A352" s="156" t="s">
        <v>407</v>
      </c>
      <c r="B352" s="156" t="s">
        <v>411</v>
      </c>
      <c r="C352" s="157" t="s">
        <v>968</v>
      </c>
      <c r="E352" s="162" t="s">
        <v>964</v>
      </c>
      <c r="F352" s="188" t="s">
        <v>1003</v>
      </c>
      <c r="G352" s="189" t="s">
        <v>26</v>
      </c>
      <c r="H352" s="31">
        <v>67.084000000000003</v>
      </c>
      <c r="I352" s="190">
        <v>428.22</v>
      </c>
      <c r="J352" s="173">
        <f t="shared" si="128"/>
        <v>533.22</v>
      </c>
      <c r="K352" s="173">
        <f t="shared" si="129"/>
        <v>35770.53</v>
      </c>
    </row>
    <row r="353" spans="1:11" s="1" customFormat="1" ht="76.5" outlineLevel="1">
      <c r="A353" s="156" t="s">
        <v>407</v>
      </c>
      <c r="B353" s="156" t="s">
        <v>411</v>
      </c>
      <c r="C353" s="157" t="s">
        <v>922</v>
      </c>
      <c r="E353" s="162" t="s">
        <v>972</v>
      </c>
      <c r="F353" s="30" t="s">
        <v>967</v>
      </c>
      <c r="G353" s="71" t="s">
        <v>711</v>
      </c>
      <c r="H353" s="31">
        <v>1</v>
      </c>
      <c r="I353" s="172">
        <v>2800.67</v>
      </c>
      <c r="J353" s="173">
        <f t="shared" si="128"/>
        <v>3487.39</v>
      </c>
      <c r="K353" s="173">
        <f t="shared" si="129"/>
        <v>3487.39</v>
      </c>
    </row>
    <row r="354" spans="1:11" s="1" customFormat="1" ht="76.5" outlineLevel="1">
      <c r="A354" s="156" t="s">
        <v>407</v>
      </c>
      <c r="B354" s="156" t="s">
        <v>411</v>
      </c>
      <c r="C354" s="157" t="s">
        <v>935</v>
      </c>
      <c r="E354" s="162" t="s">
        <v>973</v>
      </c>
      <c r="F354" s="30" t="s">
        <v>969</v>
      </c>
      <c r="G354" s="71" t="s">
        <v>711</v>
      </c>
      <c r="H354" s="31">
        <v>2</v>
      </c>
      <c r="I354" s="172">
        <v>2705.93</v>
      </c>
      <c r="J354" s="173">
        <f t="shared" si="128"/>
        <v>3369.42</v>
      </c>
      <c r="K354" s="173">
        <f t="shared" si="129"/>
        <v>6738.84</v>
      </c>
    </row>
    <row r="355" spans="1:11" s="1" customFormat="1" ht="76.5" outlineLevel="1">
      <c r="A355" s="156" t="s">
        <v>407</v>
      </c>
      <c r="B355" s="156" t="s">
        <v>411</v>
      </c>
      <c r="C355" s="157" t="s">
        <v>945</v>
      </c>
      <c r="E355" s="162" t="s">
        <v>974</v>
      </c>
      <c r="F355" s="30" t="s">
        <v>971</v>
      </c>
      <c r="G355" s="71" t="s">
        <v>711</v>
      </c>
      <c r="H355" s="31">
        <v>1</v>
      </c>
      <c r="I355" s="172">
        <v>2319.39</v>
      </c>
      <c r="J355" s="173">
        <f t="shared" si="128"/>
        <v>2888.1</v>
      </c>
      <c r="K355" s="173">
        <f t="shared" si="129"/>
        <v>2888.1</v>
      </c>
    </row>
    <row r="356" spans="1:11" s="1" customFormat="1" ht="127.5" outlineLevel="1">
      <c r="A356" s="156" t="s">
        <v>407</v>
      </c>
      <c r="B356" s="156" t="s">
        <v>411</v>
      </c>
      <c r="C356" s="157" t="s">
        <v>960</v>
      </c>
      <c r="E356" s="162" t="s">
        <v>975</v>
      </c>
      <c r="F356" s="188" t="s">
        <v>989</v>
      </c>
      <c r="G356" s="189" t="s">
        <v>711</v>
      </c>
      <c r="H356" s="31">
        <v>1</v>
      </c>
      <c r="I356" s="190">
        <v>8940.91</v>
      </c>
      <c r="J356" s="173">
        <f t="shared" si="128"/>
        <v>11133.22</v>
      </c>
      <c r="K356" s="173">
        <f t="shared" si="129"/>
        <v>11133.22</v>
      </c>
    </row>
    <row r="357" spans="1:11" ht="15">
      <c r="E357" s="164" t="s">
        <v>520</v>
      </c>
      <c r="F357" s="165" t="s">
        <v>651</v>
      </c>
      <c r="G357" s="166"/>
      <c r="H357" s="166"/>
      <c r="I357" s="171"/>
      <c r="J357" s="171"/>
      <c r="K357" s="171">
        <f>SUM(K358:K366)</f>
        <v>104547.63</v>
      </c>
    </row>
    <row r="358" spans="1:11" s="1" customFormat="1" ht="76.5" outlineLevel="1">
      <c r="A358" s="156" t="s">
        <v>407</v>
      </c>
      <c r="B358" s="156" t="s">
        <v>411</v>
      </c>
      <c r="C358" s="157" t="s">
        <v>947</v>
      </c>
      <c r="E358" s="162" t="s">
        <v>977</v>
      </c>
      <c r="F358" s="30" t="s">
        <v>979</v>
      </c>
      <c r="G358" s="71" t="s">
        <v>26</v>
      </c>
      <c r="H358" s="31">
        <v>33.613999999999997</v>
      </c>
      <c r="I358" s="172">
        <v>1017.06</v>
      </c>
      <c r="J358" s="173">
        <f>ROUND(I358+I358*$K$8,2)</f>
        <v>1266.44</v>
      </c>
      <c r="K358" s="173">
        <f>IF(J358=" "," ",ROUND(H358*J358,2))</f>
        <v>42570.11</v>
      </c>
    </row>
    <row r="359" spans="1:11" s="1" customFormat="1" ht="89.25" outlineLevel="1">
      <c r="A359" s="156" t="s">
        <v>407</v>
      </c>
      <c r="B359" s="156" t="s">
        <v>411</v>
      </c>
      <c r="C359" s="157" t="s">
        <v>952</v>
      </c>
      <c r="E359" s="162" t="s">
        <v>993</v>
      </c>
      <c r="F359" s="30" t="s">
        <v>982</v>
      </c>
      <c r="G359" s="71" t="s">
        <v>711</v>
      </c>
      <c r="H359" s="31">
        <v>4</v>
      </c>
      <c r="I359" s="172">
        <v>1303.51</v>
      </c>
      <c r="J359" s="173">
        <f t="shared" ref="J359:J360" si="130">ROUND(I359+I359*$K$8,2)</f>
        <v>1623.13</v>
      </c>
      <c r="K359" s="173">
        <f t="shared" ref="K359:K360" si="131">IF(J359=" "," ",ROUND(H359*J359,2))</f>
        <v>6492.52</v>
      </c>
    </row>
    <row r="360" spans="1:11" s="1" customFormat="1" ht="127.5" outlineLevel="1">
      <c r="A360" s="156" t="s">
        <v>407</v>
      </c>
      <c r="B360" s="156" t="s">
        <v>411</v>
      </c>
      <c r="C360" s="157" t="s">
        <v>966</v>
      </c>
      <c r="E360" s="162" t="s">
        <v>994</v>
      </c>
      <c r="F360" s="188" t="s">
        <v>992</v>
      </c>
      <c r="G360" s="189" t="s">
        <v>711</v>
      </c>
      <c r="H360" s="31">
        <v>1</v>
      </c>
      <c r="I360" s="190">
        <v>4884.8999999999996</v>
      </c>
      <c r="J360" s="173">
        <f t="shared" si="130"/>
        <v>6082.68</v>
      </c>
      <c r="K360" s="173">
        <f t="shared" si="131"/>
        <v>6082.68</v>
      </c>
    </row>
    <row r="361" spans="1:11" s="1" customFormat="1" ht="25.5" outlineLevel="1">
      <c r="A361" s="156" t="s">
        <v>407</v>
      </c>
      <c r="B361" s="156" t="s">
        <v>411</v>
      </c>
      <c r="C361" s="157" t="s">
        <v>978</v>
      </c>
      <c r="E361" s="162" t="s">
        <v>995</v>
      </c>
      <c r="F361" s="188" t="s">
        <v>1010</v>
      </c>
      <c r="G361" s="189" t="s">
        <v>711</v>
      </c>
      <c r="H361" s="31">
        <v>1</v>
      </c>
      <c r="I361" s="190">
        <v>3116.2999999999997</v>
      </c>
      <c r="J361" s="173">
        <f t="shared" ref="J361:J362" si="132">ROUND(I361+I361*$K$8,2)</f>
        <v>3880.42</v>
      </c>
      <c r="K361" s="173">
        <f t="shared" ref="K361:K362" si="133">IF(J361=" "," ",ROUND(H361*J361,2))</f>
        <v>3880.42</v>
      </c>
    </row>
    <row r="362" spans="1:11" s="1" customFormat="1" ht="63.75" outlineLevel="1">
      <c r="A362" s="156" t="s">
        <v>407</v>
      </c>
      <c r="B362" s="156" t="s">
        <v>411</v>
      </c>
      <c r="C362" s="157" t="s">
        <v>950</v>
      </c>
      <c r="E362" s="162" t="s">
        <v>996</v>
      </c>
      <c r="F362" s="30" t="s">
        <v>980</v>
      </c>
      <c r="G362" s="71" t="s">
        <v>26</v>
      </c>
      <c r="H362" s="31">
        <v>8.6349</v>
      </c>
      <c r="I362" s="172">
        <v>481.29999999999995</v>
      </c>
      <c r="J362" s="173">
        <f t="shared" si="132"/>
        <v>599.30999999999995</v>
      </c>
      <c r="K362" s="173">
        <f t="shared" si="133"/>
        <v>5174.9799999999996</v>
      </c>
    </row>
    <row r="363" spans="1:11" s="1" customFormat="1" ht="51" outlineLevel="1">
      <c r="A363" s="156" t="s">
        <v>407</v>
      </c>
      <c r="B363" s="156" t="s">
        <v>411</v>
      </c>
      <c r="C363" s="157" t="s">
        <v>956</v>
      </c>
      <c r="E363" s="162" t="s">
        <v>997</v>
      </c>
      <c r="F363" s="30" t="s">
        <v>985</v>
      </c>
      <c r="G363" s="71" t="s">
        <v>711</v>
      </c>
      <c r="H363" s="31">
        <v>2</v>
      </c>
      <c r="I363" s="190">
        <v>520.36</v>
      </c>
      <c r="J363" s="173">
        <f t="shared" ref="J363" si="134">ROUND(I363+I363*$K$8,2)</f>
        <v>647.95000000000005</v>
      </c>
      <c r="K363" s="173">
        <f t="shared" ref="K363" si="135">IF(J363=" "," ",ROUND(H363*J363,2))</f>
        <v>1295.9000000000001</v>
      </c>
    </row>
    <row r="364" spans="1:11" s="1" customFormat="1" ht="51" outlineLevel="1">
      <c r="A364" s="156" t="s">
        <v>407</v>
      </c>
      <c r="B364" s="156" t="s">
        <v>411</v>
      </c>
      <c r="C364" s="157" t="s">
        <v>970</v>
      </c>
      <c r="E364" s="162" t="s">
        <v>998</v>
      </c>
      <c r="F364" s="188" t="s">
        <v>1001</v>
      </c>
      <c r="G364" s="189" t="s">
        <v>26</v>
      </c>
      <c r="H364" s="31">
        <v>59.48</v>
      </c>
      <c r="I364" s="190">
        <v>414.24</v>
      </c>
      <c r="J364" s="173">
        <f t="shared" ref="J364:J366" si="136">ROUND(I364+I364*$K$8,2)</f>
        <v>515.80999999999995</v>
      </c>
      <c r="K364" s="173">
        <f t="shared" ref="K364:K366" si="137">IF(J364=" "," ",ROUND(H364*J364,2))</f>
        <v>30680.38</v>
      </c>
    </row>
    <row r="365" spans="1:11" s="1" customFormat="1" ht="25.5" outlineLevel="1">
      <c r="A365" s="156" t="s">
        <v>407</v>
      </c>
      <c r="B365" s="156" t="s">
        <v>411</v>
      </c>
      <c r="C365" s="157" t="s">
        <v>1208</v>
      </c>
      <c r="E365" s="162" t="s">
        <v>1253</v>
      </c>
      <c r="F365" s="188" t="s">
        <v>1256</v>
      </c>
      <c r="G365" s="189" t="s">
        <v>26</v>
      </c>
      <c r="H365" s="31">
        <v>36.9754</v>
      </c>
      <c r="I365" s="190">
        <v>155.1</v>
      </c>
      <c r="J365" s="173">
        <f t="shared" ref="J365" si="138">ROUND(I365+I365*$K$8,2)</f>
        <v>193.13</v>
      </c>
      <c r="K365" s="173">
        <f t="shared" ref="K365" si="139">IF(J365=" "," ",ROUND(H365*J365,2))</f>
        <v>7141.06</v>
      </c>
    </row>
    <row r="366" spans="1:11" s="1" customFormat="1" ht="38.25" outlineLevel="1">
      <c r="A366" s="156" t="s">
        <v>454</v>
      </c>
      <c r="B366" s="156" t="s">
        <v>1421</v>
      </c>
      <c r="C366" s="157">
        <v>96358</v>
      </c>
      <c r="E366" s="162" t="s">
        <v>1254</v>
      </c>
      <c r="F366" s="188" t="s">
        <v>441</v>
      </c>
      <c r="G366" s="189" t="s">
        <v>26</v>
      </c>
      <c r="H366" s="31">
        <v>10.7331</v>
      </c>
      <c r="I366" s="190">
        <v>92</v>
      </c>
      <c r="J366" s="173">
        <f t="shared" si="136"/>
        <v>114.56</v>
      </c>
      <c r="K366" s="173">
        <f t="shared" si="137"/>
        <v>1229.58</v>
      </c>
    </row>
    <row r="367" spans="1:11" ht="15.75">
      <c r="E367" s="72">
        <v>10</v>
      </c>
      <c r="F367" s="72" t="s">
        <v>859</v>
      </c>
      <c r="G367" s="73"/>
      <c r="H367" s="74"/>
      <c r="I367" s="170"/>
      <c r="J367" s="170"/>
      <c r="K367" s="170">
        <f>K368+K375+K379+K384+K387+K391+K394</f>
        <v>27287.279999999999</v>
      </c>
    </row>
    <row r="368" spans="1:11" ht="15">
      <c r="E368" s="164" t="s">
        <v>521</v>
      </c>
      <c r="F368" s="165" t="s">
        <v>860</v>
      </c>
      <c r="G368" s="166"/>
      <c r="H368" s="167"/>
      <c r="I368" s="171"/>
      <c r="J368" s="171"/>
      <c r="K368" s="171">
        <f>SUM(K369:K374)</f>
        <v>4244.2299999999996</v>
      </c>
    </row>
    <row r="369" spans="1:11" s="1" customFormat="1" ht="25.5" outlineLevel="1">
      <c r="A369" s="156" t="s">
        <v>454</v>
      </c>
      <c r="B369" s="156" t="s">
        <v>1421</v>
      </c>
      <c r="C369" s="157">
        <v>93358</v>
      </c>
      <c r="E369" s="162" t="s">
        <v>866</v>
      </c>
      <c r="F369" s="30" t="s">
        <v>236</v>
      </c>
      <c r="G369" s="71" t="s">
        <v>27</v>
      </c>
      <c r="H369" s="31">
        <v>16.158750000000001</v>
      </c>
      <c r="I369" s="172">
        <v>73.3</v>
      </c>
      <c r="J369" s="173">
        <f>ROUND(I369+I369*$K$8,2)</f>
        <v>91.27</v>
      </c>
      <c r="K369" s="173">
        <f>IF(J369=" "," ",ROUND(H369*J369,2))</f>
        <v>1474.81</v>
      </c>
    </row>
    <row r="370" spans="1:11" s="1" customFormat="1" ht="25.5" outlineLevel="1">
      <c r="A370" s="156" t="s">
        <v>454</v>
      </c>
      <c r="B370" s="156" t="s">
        <v>1421</v>
      </c>
      <c r="C370" s="157">
        <v>101616</v>
      </c>
      <c r="E370" s="162" t="s">
        <v>867</v>
      </c>
      <c r="F370" s="30" t="s">
        <v>237</v>
      </c>
      <c r="G370" s="71" t="s">
        <v>26</v>
      </c>
      <c r="H370" s="31">
        <v>10.772500000000001</v>
      </c>
      <c r="I370" s="172">
        <v>5.64</v>
      </c>
      <c r="J370" s="173">
        <f t="shared" ref="J370:J374" si="140">ROUND(I370+I370*$K$8,2)</f>
        <v>7.02</v>
      </c>
      <c r="K370" s="173">
        <f t="shared" ref="K370:K374" si="141">IF(J370=" "," ",ROUND(H370*J370,2))</f>
        <v>75.62</v>
      </c>
    </row>
    <row r="371" spans="1:11" s="1" customFormat="1" ht="38.25" outlineLevel="1">
      <c r="A371" s="156" t="s">
        <v>454</v>
      </c>
      <c r="B371" s="156" t="s">
        <v>1421</v>
      </c>
      <c r="C371" s="157">
        <v>97083</v>
      </c>
      <c r="E371" s="162" t="s">
        <v>868</v>
      </c>
      <c r="F371" s="30" t="s">
        <v>190</v>
      </c>
      <c r="G371" s="71" t="s">
        <v>26</v>
      </c>
      <c r="H371" s="31">
        <v>10.772500000000001</v>
      </c>
      <c r="I371" s="172">
        <v>2.94</v>
      </c>
      <c r="J371" s="173">
        <f t="shared" ref="J371" si="142">ROUND(I371+I371*$K$8,2)</f>
        <v>3.66</v>
      </c>
      <c r="K371" s="173">
        <f t="shared" ref="K371" si="143">IF(J371=" "," ",ROUND(H371*J371,2))</f>
        <v>39.43</v>
      </c>
    </row>
    <row r="372" spans="1:11" s="1" customFormat="1" ht="25.5" outlineLevel="1">
      <c r="A372" s="156" t="s">
        <v>454</v>
      </c>
      <c r="B372" s="156" t="s">
        <v>1421</v>
      </c>
      <c r="C372" s="157">
        <v>96620</v>
      </c>
      <c r="E372" s="162" t="s">
        <v>869</v>
      </c>
      <c r="F372" s="30" t="s">
        <v>416</v>
      </c>
      <c r="G372" s="71" t="s">
        <v>27</v>
      </c>
      <c r="H372" s="31">
        <v>0.53862500000000002</v>
      </c>
      <c r="I372" s="172">
        <v>741.15</v>
      </c>
      <c r="J372" s="173">
        <f t="shared" si="140"/>
        <v>922.88</v>
      </c>
      <c r="K372" s="173">
        <f t="shared" si="141"/>
        <v>497.09</v>
      </c>
    </row>
    <row r="373" spans="1:11" s="1" customFormat="1" ht="25.5" outlineLevel="1">
      <c r="A373" s="156" t="s">
        <v>454</v>
      </c>
      <c r="B373" s="156" t="s">
        <v>1421</v>
      </c>
      <c r="C373" s="157">
        <v>97101</v>
      </c>
      <c r="E373" s="162" t="s">
        <v>870</v>
      </c>
      <c r="F373" s="30" t="s">
        <v>193</v>
      </c>
      <c r="G373" s="71" t="s">
        <v>26</v>
      </c>
      <c r="H373" s="31">
        <v>8.7075000000000014</v>
      </c>
      <c r="I373" s="172">
        <v>188.04</v>
      </c>
      <c r="J373" s="173">
        <f t="shared" si="140"/>
        <v>234.15</v>
      </c>
      <c r="K373" s="173">
        <f t="shared" si="141"/>
        <v>2038.86</v>
      </c>
    </row>
    <row r="374" spans="1:11" s="1" customFormat="1" ht="25.5" outlineLevel="1">
      <c r="A374" s="156" t="s">
        <v>407</v>
      </c>
      <c r="B374" s="156" t="s">
        <v>411</v>
      </c>
      <c r="C374" s="157" t="s">
        <v>603</v>
      </c>
      <c r="E374" s="162" t="s">
        <v>871</v>
      </c>
      <c r="F374" s="30" t="s">
        <v>617</v>
      </c>
      <c r="G374" s="71" t="s">
        <v>26</v>
      </c>
      <c r="H374" s="31">
        <v>8.7075000000000014</v>
      </c>
      <c r="I374" s="172">
        <v>10.92</v>
      </c>
      <c r="J374" s="173">
        <f t="shared" si="140"/>
        <v>13.6</v>
      </c>
      <c r="K374" s="173">
        <f t="shared" si="141"/>
        <v>118.42</v>
      </c>
    </row>
    <row r="375" spans="1:11" ht="15">
      <c r="E375" s="164" t="s">
        <v>522</v>
      </c>
      <c r="F375" s="165" t="s">
        <v>861</v>
      </c>
      <c r="G375" s="166"/>
      <c r="H375" s="167"/>
      <c r="I375" s="171"/>
      <c r="J375" s="171"/>
      <c r="K375" s="171">
        <f>SUM(K376:K378)</f>
        <v>3516.5</v>
      </c>
    </row>
    <row r="376" spans="1:11" s="1" customFormat="1" ht="38.25" outlineLevel="1">
      <c r="A376" s="156" t="s">
        <v>454</v>
      </c>
      <c r="B376" s="156" t="s">
        <v>1421</v>
      </c>
      <c r="C376" s="157">
        <v>89470</v>
      </c>
      <c r="E376" s="162" t="s">
        <v>873</v>
      </c>
      <c r="F376" s="30" t="s">
        <v>314</v>
      </c>
      <c r="G376" s="71" t="s">
        <v>26</v>
      </c>
      <c r="H376" s="31">
        <v>18.3</v>
      </c>
      <c r="I376" s="172">
        <v>95.51</v>
      </c>
      <c r="J376" s="173">
        <f>ROUND(I376+I376*$K$8,2)</f>
        <v>118.93</v>
      </c>
      <c r="K376" s="173">
        <f>IF(J376=" "," ",ROUND(H376*J376,2))</f>
        <v>2176.42</v>
      </c>
    </row>
    <row r="377" spans="1:11" s="1" customFormat="1" ht="63.75" outlineLevel="1">
      <c r="A377" s="156" t="s">
        <v>407</v>
      </c>
      <c r="B377" s="156" t="s">
        <v>411</v>
      </c>
      <c r="C377" s="157" t="s">
        <v>1395</v>
      </c>
      <c r="E377" s="162" t="s">
        <v>874</v>
      </c>
      <c r="F377" s="30" t="s">
        <v>592</v>
      </c>
      <c r="G377" s="71" t="s">
        <v>30</v>
      </c>
      <c r="H377" s="31">
        <v>21.163099999999996</v>
      </c>
      <c r="I377" s="172">
        <v>13.249999999999998</v>
      </c>
      <c r="J377" s="173">
        <f t="shared" ref="J377:J378" si="144">ROUND(I377+I377*$K$8,2)</f>
        <v>16.5</v>
      </c>
      <c r="K377" s="173">
        <f t="shared" ref="K377:K378" si="145">IF(J377=" "," ",ROUND(H377*J377,2))</f>
        <v>349.19</v>
      </c>
    </row>
    <row r="378" spans="1:11" s="1" customFormat="1" outlineLevel="1">
      <c r="A378" s="156" t="s">
        <v>454</v>
      </c>
      <c r="B378" s="156" t="s">
        <v>1421</v>
      </c>
      <c r="C378" s="157">
        <v>89993</v>
      </c>
      <c r="E378" s="162" t="s">
        <v>875</v>
      </c>
      <c r="F378" s="30" t="s">
        <v>196</v>
      </c>
      <c r="G378" s="71" t="s">
        <v>27</v>
      </c>
      <c r="H378" s="31">
        <v>0.77174999999999994</v>
      </c>
      <c r="I378" s="172">
        <v>1031.1199999999999</v>
      </c>
      <c r="J378" s="173">
        <f t="shared" si="144"/>
        <v>1283.95</v>
      </c>
      <c r="K378" s="173">
        <f t="shared" si="145"/>
        <v>990.89</v>
      </c>
    </row>
    <row r="379" spans="1:11" ht="15">
      <c r="E379" s="164" t="s">
        <v>523</v>
      </c>
      <c r="F379" s="165" t="s">
        <v>862</v>
      </c>
      <c r="G379" s="166"/>
      <c r="H379" s="167"/>
      <c r="I379" s="171"/>
      <c r="J379" s="171"/>
      <c r="K379" s="171">
        <f>SUM(K380:K383)</f>
        <v>5766.7699999999995</v>
      </c>
    </row>
    <row r="380" spans="1:11" s="1" customFormat="1" ht="25.5" outlineLevel="1">
      <c r="A380" s="156" t="s">
        <v>454</v>
      </c>
      <c r="B380" s="156" t="s">
        <v>1421</v>
      </c>
      <c r="C380" s="157">
        <v>92482</v>
      </c>
      <c r="E380" s="162" t="s">
        <v>876</v>
      </c>
      <c r="F380" s="30" t="s">
        <v>195</v>
      </c>
      <c r="G380" s="71" t="s">
        <v>26</v>
      </c>
      <c r="H380" s="31">
        <v>8.7075000000000014</v>
      </c>
      <c r="I380" s="172">
        <v>379.16</v>
      </c>
      <c r="J380" s="173">
        <f>ROUND(I380+I380*$K$8,2)</f>
        <v>472.13</v>
      </c>
      <c r="K380" s="173">
        <f>IF(J380=" "," ",ROUND(H380*J380,2))</f>
        <v>4111.07</v>
      </c>
    </row>
    <row r="381" spans="1:11" s="1" customFormat="1" ht="63.75" outlineLevel="1">
      <c r="A381" s="156" t="s">
        <v>407</v>
      </c>
      <c r="B381" s="156" t="s">
        <v>411</v>
      </c>
      <c r="C381" s="157" t="s">
        <v>1395</v>
      </c>
      <c r="E381" s="162" t="s">
        <v>877</v>
      </c>
      <c r="F381" s="30" t="s">
        <v>592</v>
      </c>
      <c r="G381" s="71" t="s">
        <v>30</v>
      </c>
      <c r="H381" s="31">
        <v>43.537500000000009</v>
      </c>
      <c r="I381" s="172">
        <v>13.249999999999998</v>
      </c>
      <c r="J381" s="173">
        <f t="shared" ref="J381:J383" si="146">ROUND(I381+I381*$K$8,2)</f>
        <v>16.5</v>
      </c>
      <c r="K381" s="173">
        <f t="shared" ref="K381:K383" si="147">IF(J381=" "," ",ROUND(H381*J381,2))</f>
        <v>718.37</v>
      </c>
    </row>
    <row r="382" spans="1:11" s="1" customFormat="1" ht="38.25" outlineLevel="1">
      <c r="A382" s="156" t="s">
        <v>407</v>
      </c>
      <c r="B382" s="156" t="s">
        <v>411</v>
      </c>
      <c r="C382" s="157" t="s">
        <v>589</v>
      </c>
      <c r="E382" s="162" t="s">
        <v>878</v>
      </c>
      <c r="F382" s="30" t="s">
        <v>596</v>
      </c>
      <c r="G382" s="71" t="s">
        <v>27</v>
      </c>
      <c r="H382" s="31">
        <v>0.87075000000000014</v>
      </c>
      <c r="I382" s="172">
        <v>755.27</v>
      </c>
      <c r="J382" s="173">
        <f t="shared" si="146"/>
        <v>940.46</v>
      </c>
      <c r="K382" s="173">
        <f t="shared" si="147"/>
        <v>818.91</v>
      </c>
    </row>
    <row r="383" spans="1:11" s="1" customFormat="1" ht="25.5" outlineLevel="1">
      <c r="A383" s="156" t="s">
        <v>407</v>
      </c>
      <c r="B383" s="156" t="s">
        <v>411</v>
      </c>
      <c r="C383" s="157" t="s">
        <v>603</v>
      </c>
      <c r="E383" s="162" t="s">
        <v>879</v>
      </c>
      <c r="F383" s="30" t="s">
        <v>617</v>
      </c>
      <c r="G383" s="71" t="s">
        <v>26</v>
      </c>
      <c r="H383" s="31">
        <v>8.7075000000000014</v>
      </c>
      <c r="I383" s="172">
        <v>10.92</v>
      </c>
      <c r="J383" s="173">
        <f t="shared" si="146"/>
        <v>13.6</v>
      </c>
      <c r="K383" s="173">
        <f t="shared" si="147"/>
        <v>118.42</v>
      </c>
    </row>
    <row r="384" spans="1:11" ht="15">
      <c r="E384" s="164" t="s">
        <v>524</v>
      </c>
      <c r="F384" s="165" t="s">
        <v>863</v>
      </c>
      <c r="G384" s="166"/>
      <c r="H384" s="167"/>
      <c r="I384" s="171"/>
      <c r="J384" s="171"/>
      <c r="K384" s="171">
        <f>SUM(K385:K386)</f>
        <v>1769.61</v>
      </c>
    </row>
    <row r="385" spans="1:11" s="1" customFormat="1" ht="38.25" outlineLevel="1">
      <c r="A385" s="156" t="s">
        <v>454</v>
      </c>
      <c r="B385" s="156" t="s">
        <v>1421</v>
      </c>
      <c r="C385" s="157">
        <v>87879</v>
      </c>
      <c r="E385" s="162" t="s">
        <v>880</v>
      </c>
      <c r="F385" s="30" t="s">
        <v>318</v>
      </c>
      <c r="G385" s="71" t="s">
        <v>26</v>
      </c>
      <c r="H385" s="31">
        <v>36.6</v>
      </c>
      <c r="I385" s="172">
        <v>4.24</v>
      </c>
      <c r="J385" s="173">
        <f>ROUND(I385+I385*$K$8,2)</f>
        <v>5.28</v>
      </c>
      <c r="K385" s="173">
        <f>IF(J385=" "," ",ROUND(H385*J385,2))</f>
        <v>193.25</v>
      </c>
    </row>
    <row r="386" spans="1:11" s="1" customFormat="1" ht="38.25" outlineLevel="1">
      <c r="A386" s="156" t="s">
        <v>454</v>
      </c>
      <c r="B386" s="156" t="s">
        <v>1421</v>
      </c>
      <c r="C386" s="157">
        <v>87529</v>
      </c>
      <c r="E386" s="162" t="s">
        <v>881</v>
      </c>
      <c r="F386" s="30" t="s">
        <v>548</v>
      </c>
      <c r="G386" s="71" t="s">
        <v>26</v>
      </c>
      <c r="H386" s="31">
        <v>36.6</v>
      </c>
      <c r="I386" s="172">
        <v>34.590000000000003</v>
      </c>
      <c r="J386" s="173">
        <f t="shared" ref="J386" si="148">ROUND(I386+I386*$K$8,2)</f>
        <v>43.07</v>
      </c>
      <c r="K386" s="173">
        <f t="shared" ref="K386" si="149">IF(J386=" "," ",ROUND(H386*J386,2))</f>
        <v>1576.36</v>
      </c>
    </row>
    <row r="387" spans="1:11" ht="15">
      <c r="E387" s="164" t="s">
        <v>525</v>
      </c>
      <c r="F387" s="165" t="s">
        <v>865</v>
      </c>
      <c r="G387" s="166"/>
      <c r="H387" s="167"/>
      <c r="I387" s="171"/>
      <c r="J387" s="171"/>
      <c r="K387" s="171">
        <f>SUM(K388:K390)</f>
        <v>1703.75</v>
      </c>
    </row>
    <row r="388" spans="1:11" s="1" customFormat="1" ht="51" outlineLevel="1">
      <c r="A388" s="156" t="s">
        <v>454</v>
      </c>
      <c r="B388" s="156" t="s">
        <v>1421</v>
      </c>
      <c r="C388" s="157">
        <v>87745</v>
      </c>
      <c r="E388" s="162" t="s">
        <v>882</v>
      </c>
      <c r="F388" s="30" t="s">
        <v>241</v>
      </c>
      <c r="G388" s="71" t="s">
        <v>26</v>
      </c>
      <c r="H388" s="31">
        <v>8.7075000000000014</v>
      </c>
      <c r="I388" s="172">
        <v>50.75</v>
      </c>
      <c r="J388" s="173">
        <f>ROUND(I388+I388*$K$8,2)</f>
        <v>63.19</v>
      </c>
      <c r="K388" s="173">
        <f>IF(J388=" "," ",ROUND(H388*J388,2))</f>
        <v>550.23</v>
      </c>
    </row>
    <row r="389" spans="1:11" s="1" customFormat="1" ht="25.5" outlineLevel="1">
      <c r="A389" s="156" t="s">
        <v>454</v>
      </c>
      <c r="B389" s="156" t="s">
        <v>1421</v>
      </c>
      <c r="C389" s="157">
        <v>98554</v>
      </c>
      <c r="E389" s="162" t="s">
        <v>883</v>
      </c>
      <c r="F389" s="30" t="s">
        <v>420</v>
      </c>
      <c r="G389" s="71" t="s">
        <v>26</v>
      </c>
      <c r="H389" s="31">
        <v>21.607500000000002</v>
      </c>
      <c r="I389" s="172">
        <v>41.44</v>
      </c>
      <c r="J389" s="173">
        <f t="shared" ref="J389:J390" si="150">ROUND(I389+I389*$K$8,2)</f>
        <v>51.6</v>
      </c>
      <c r="K389" s="173">
        <f t="shared" ref="K389:K390" si="151">IF(J389=" "," ",ROUND(H389*J389,2))</f>
        <v>1114.95</v>
      </c>
    </row>
    <row r="390" spans="1:11" s="1" customFormat="1" ht="25.5" outlineLevel="1">
      <c r="A390" s="156" t="s">
        <v>454</v>
      </c>
      <c r="B390" s="156" t="s">
        <v>1421</v>
      </c>
      <c r="C390" s="157">
        <v>97113</v>
      </c>
      <c r="E390" s="162" t="s">
        <v>884</v>
      </c>
      <c r="F390" s="30" t="s">
        <v>296</v>
      </c>
      <c r="G390" s="71" t="s">
        <v>26</v>
      </c>
      <c r="H390" s="31">
        <v>12.9</v>
      </c>
      <c r="I390" s="172">
        <v>2.4</v>
      </c>
      <c r="J390" s="173">
        <f t="shared" si="150"/>
        <v>2.99</v>
      </c>
      <c r="K390" s="173">
        <f t="shared" si="151"/>
        <v>38.57</v>
      </c>
    </row>
    <row r="391" spans="1:11" ht="15">
      <c r="E391" s="164" t="s">
        <v>526</v>
      </c>
      <c r="F391" s="165" t="s">
        <v>581</v>
      </c>
      <c r="G391" s="166"/>
      <c r="H391" s="167"/>
      <c r="I391" s="171"/>
      <c r="J391" s="171"/>
      <c r="K391" s="171">
        <f>SUM(K392:K393)</f>
        <v>8330.119999999999</v>
      </c>
    </row>
    <row r="392" spans="1:11" s="1" customFormat="1" ht="51" outlineLevel="1">
      <c r="A392" s="156" t="s">
        <v>1419</v>
      </c>
      <c r="B392" s="156" t="s">
        <v>560</v>
      </c>
      <c r="C392" s="157" t="s">
        <v>156</v>
      </c>
      <c r="E392" s="162" t="s">
        <v>885</v>
      </c>
      <c r="F392" s="30" t="s">
        <v>457</v>
      </c>
      <c r="G392" s="71" t="s">
        <v>26</v>
      </c>
      <c r="H392" s="31">
        <v>12.3</v>
      </c>
      <c r="I392" s="172">
        <v>532.41</v>
      </c>
      <c r="J392" s="173">
        <f>ROUND(I392+I392*$K$8,2)</f>
        <v>662.96</v>
      </c>
      <c r="K392" s="173">
        <f>IF(J392=" "," ",ROUND(H392*J392,2))</f>
        <v>8154.41</v>
      </c>
    </row>
    <row r="393" spans="1:11" s="1" customFormat="1" ht="25.5" outlineLevel="1">
      <c r="A393" s="156" t="s">
        <v>407</v>
      </c>
      <c r="B393" s="156" t="s">
        <v>411</v>
      </c>
      <c r="C393" s="157" t="s">
        <v>839</v>
      </c>
      <c r="E393" s="162" t="s">
        <v>886</v>
      </c>
      <c r="F393" s="30" t="s">
        <v>887</v>
      </c>
      <c r="G393" s="71" t="s">
        <v>26</v>
      </c>
      <c r="H393" s="31">
        <v>0.96</v>
      </c>
      <c r="I393" s="172">
        <v>146.99</v>
      </c>
      <c r="J393" s="173">
        <f t="shared" ref="J393" si="152">ROUND(I393+I393*$K$8,2)</f>
        <v>183.03</v>
      </c>
      <c r="K393" s="173">
        <f t="shared" ref="K393" si="153">IF(J393=" "," ",ROUND(H393*J393,2))</f>
        <v>175.71</v>
      </c>
    </row>
    <row r="394" spans="1:11" ht="15">
      <c r="E394" s="164" t="s">
        <v>527</v>
      </c>
      <c r="F394" s="165" t="s">
        <v>864</v>
      </c>
      <c r="G394" s="166"/>
      <c r="H394" s="167"/>
      <c r="I394" s="171"/>
      <c r="J394" s="171"/>
      <c r="K394" s="171">
        <f>SUM(K395:K399)</f>
        <v>1956.3</v>
      </c>
    </row>
    <row r="395" spans="1:11" s="1" customFormat="1" ht="25.5" outlineLevel="1">
      <c r="A395" s="156" t="s">
        <v>454</v>
      </c>
      <c r="B395" s="156" t="s">
        <v>1421</v>
      </c>
      <c r="C395" s="157">
        <v>88485</v>
      </c>
      <c r="E395" s="162" t="s">
        <v>888</v>
      </c>
      <c r="F395" s="30" t="s">
        <v>444</v>
      </c>
      <c r="G395" s="71" t="s">
        <v>26</v>
      </c>
      <c r="H395" s="31">
        <v>36.6</v>
      </c>
      <c r="I395" s="172">
        <v>4.09</v>
      </c>
      <c r="J395" s="173">
        <f>ROUND(I395+I395*$K$8,2)</f>
        <v>5.09</v>
      </c>
      <c r="K395" s="173">
        <f>IF(J395=" "," ",ROUND(H395*J395,2))</f>
        <v>186.29</v>
      </c>
    </row>
    <row r="396" spans="1:11" s="1" customFormat="1" ht="25.5" outlineLevel="1">
      <c r="A396" s="156" t="s">
        <v>454</v>
      </c>
      <c r="B396" s="156" t="s">
        <v>1421</v>
      </c>
      <c r="C396" s="157">
        <v>88484</v>
      </c>
      <c r="E396" s="162" t="s">
        <v>889</v>
      </c>
      <c r="F396" s="30" t="s">
        <v>443</v>
      </c>
      <c r="G396" s="71" t="s">
        <v>26</v>
      </c>
      <c r="H396" s="31">
        <v>17.415000000000003</v>
      </c>
      <c r="I396" s="172">
        <v>4.95</v>
      </c>
      <c r="J396" s="173">
        <f t="shared" ref="J396:J399" si="154">ROUND(I396+I396*$K$8,2)</f>
        <v>6.16</v>
      </c>
      <c r="K396" s="173">
        <f t="shared" ref="K396:K399" si="155">IF(J396=" "," ",ROUND(H396*J396,2))</f>
        <v>107.28</v>
      </c>
    </row>
    <row r="397" spans="1:11" s="1" customFormat="1" ht="25.5" outlineLevel="1">
      <c r="A397" s="156" t="s">
        <v>454</v>
      </c>
      <c r="B397" s="156" t="s">
        <v>1421</v>
      </c>
      <c r="C397" s="157">
        <v>88489</v>
      </c>
      <c r="E397" s="162" t="s">
        <v>1348</v>
      </c>
      <c r="F397" s="30" t="s">
        <v>446</v>
      </c>
      <c r="G397" s="71" t="s">
        <v>26</v>
      </c>
      <c r="H397" s="31">
        <v>36.6</v>
      </c>
      <c r="I397" s="172">
        <v>12.13</v>
      </c>
      <c r="J397" s="173">
        <f t="shared" si="154"/>
        <v>15.1</v>
      </c>
      <c r="K397" s="173">
        <f t="shared" si="155"/>
        <v>552.66</v>
      </c>
    </row>
    <row r="398" spans="1:11" s="1" customFormat="1" ht="25.5" outlineLevel="1">
      <c r="A398" s="156" t="s">
        <v>454</v>
      </c>
      <c r="B398" s="156" t="s">
        <v>1421</v>
      </c>
      <c r="C398" s="157">
        <v>88488</v>
      </c>
      <c r="E398" s="162" t="s">
        <v>1349</v>
      </c>
      <c r="F398" s="30" t="s">
        <v>445</v>
      </c>
      <c r="G398" s="71" t="s">
        <v>26</v>
      </c>
      <c r="H398" s="31">
        <v>17.415000000000003</v>
      </c>
      <c r="I398" s="172">
        <v>14.24</v>
      </c>
      <c r="J398" s="173">
        <f t="shared" si="154"/>
        <v>17.73</v>
      </c>
      <c r="K398" s="173">
        <f t="shared" si="155"/>
        <v>308.77</v>
      </c>
    </row>
    <row r="399" spans="1:11" s="1" customFormat="1" ht="38.25" outlineLevel="1">
      <c r="A399" s="156" t="s">
        <v>454</v>
      </c>
      <c r="B399" s="156" t="s">
        <v>1421</v>
      </c>
      <c r="C399" s="157">
        <v>100762</v>
      </c>
      <c r="E399" s="162" t="s">
        <v>1350</v>
      </c>
      <c r="F399" s="30" t="s">
        <v>239</v>
      </c>
      <c r="G399" s="71" t="s">
        <v>26</v>
      </c>
      <c r="H399" s="31">
        <v>13.260000000000002</v>
      </c>
      <c r="I399" s="172">
        <v>48.53</v>
      </c>
      <c r="J399" s="173">
        <f t="shared" si="154"/>
        <v>60.43</v>
      </c>
      <c r="K399" s="173">
        <f t="shared" si="155"/>
        <v>801.3</v>
      </c>
    </row>
    <row r="400" spans="1:11" ht="15.75">
      <c r="E400" s="72">
        <v>11</v>
      </c>
      <c r="F400" s="72" t="s">
        <v>583</v>
      </c>
      <c r="G400" s="73"/>
      <c r="H400" s="74"/>
      <c r="I400" s="170"/>
      <c r="J400" s="170"/>
      <c r="K400" s="170">
        <f>K401+K414+K419</f>
        <v>122365.01</v>
      </c>
    </row>
    <row r="401" spans="1:11" s="1" customFormat="1" ht="15">
      <c r="E401" s="164" t="s">
        <v>528</v>
      </c>
      <c r="F401" s="165" t="s">
        <v>1405</v>
      </c>
      <c r="G401" s="166"/>
      <c r="H401" s="167"/>
      <c r="I401" s="171"/>
      <c r="J401" s="171"/>
      <c r="K401" s="171">
        <f>SUM(K402:K413)</f>
        <v>22690.309999999998</v>
      </c>
    </row>
    <row r="402" spans="1:11" s="1" customFormat="1" ht="38.25" outlineLevel="1">
      <c r="A402" s="156" t="s">
        <v>454</v>
      </c>
      <c r="B402" s="156" t="s">
        <v>1421</v>
      </c>
      <c r="C402" s="157">
        <v>101173</v>
      </c>
      <c r="E402" s="162" t="s">
        <v>894</v>
      </c>
      <c r="F402" s="30" t="s">
        <v>1406</v>
      </c>
      <c r="G402" s="71" t="s">
        <v>29</v>
      </c>
      <c r="H402" s="31">
        <v>23</v>
      </c>
      <c r="I402" s="172">
        <v>57.33</v>
      </c>
      <c r="J402" s="173">
        <f>ROUND(I402+I402*$K$8,2)</f>
        <v>71.39</v>
      </c>
      <c r="K402" s="173">
        <f>IF(J402=" "," ",ROUND(H402*J402,2))</f>
        <v>1641.97</v>
      </c>
    </row>
    <row r="403" spans="1:11" s="1" customFormat="1" ht="25.5" outlineLevel="1">
      <c r="A403" s="156" t="s">
        <v>476</v>
      </c>
      <c r="B403" s="156" t="s">
        <v>560</v>
      </c>
      <c r="C403" s="157" t="s">
        <v>88</v>
      </c>
      <c r="E403" s="162" t="s">
        <v>895</v>
      </c>
      <c r="F403" s="30" t="s">
        <v>185</v>
      </c>
      <c r="G403" s="71" t="s">
        <v>27</v>
      </c>
      <c r="H403" s="31">
        <v>9</v>
      </c>
      <c r="I403" s="172">
        <v>46.14</v>
      </c>
      <c r="J403" s="173">
        <f t="shared" ref="J403:J413" si="156">ROUND(I403+I403*$K$8,2)</f>
        <v>57.45</v>
      </c>
      <c r="K403" s="173">
        <f t="shared" ref="K403:K413" si="157">IF(J403=" "," ",ROUND(H403*J403,2))</f>
        <v>517.04999999999995</v>
      </c>
    </row>
    <row r="404" spans="1:11" s="1" customFormat="1" ht="25.5" outlineLevel="1">
      <c r="A404" s="156" t="s">
        <v>454</v>
      </c>
      <c r="B404" s="156" t="s">
        <v>1421</v>
      </c>
      <c r="C404" s="157">
        <v>95240</v>
      </c>
      <c r="E404" s="162" t="s">
        <v>896</v>
      </c>
      <c r="F404" s="30" t="s">
        <v>415</v>
      </c>
      <c r="G404" s="71" t="s">
        <v>26</v>
      </c>
      <c r="H404" s="31">
        <v>18</v>
      </c>
      <c r="I404" s="172">
        <v>19.149999999999999</v>
      </c>
      <c r="J404" s="173">
        <f t="shared" si="156"/>
        <v>23.85</v>
      </c>
      <c r="K404" s="173">
        <f t="shared" si="157"/>
        <v>429.3</v>
      </c>
    </row>
    <row r="405" spans="1:11" s="1" customFormat="1" ht="63.75" outlineLevel="1">
      <c r="A405" s="156" t="s">
        <v>407</v>
      </c>
      <c r="B405" s="156" t="s">
        <v>411</v>
      </c>
      <c r="C405" s="157" t="s">
        <v>1395</v>
      </c>
      <c r="E405" s="162" t="s">
        <v>1407</v>
      </c>
      <c r="F405" s="30" t="s">
        <v>592</v>
      </c>
      <c r="G405" s="71" t="s">
        <v>30</v>
      </c>
      <c r="H405" s="31">
        <v>114.75</v>
      </c>
      <c r="I405" s="172">
        <v>13.249999999999998</v>
      </c>
      <c r="J405" s="173">
        <f t="shared" si="156"/>
        <v>16.5</v>
      </c>
      <c r="K405" s="173">
        <f t="shared" si="157"/>
        <v>1893.38</v>
      </c>
    </row>
    <row r="406" spans="1:11" s="1" customFormat="1" ht="38.25" outlineLevel="1">
      <c r="A406" s="156" t="s">
        <v>454</v>
      </c>
      <c r="B406" s="156" t="s">
        <v>1421</v>
      </c>
      <c r="C406" s="157">
        <v>96533</v>
      </c>
      <c r="E406" s="162" t="s">
        <v>1408</v>
      </c>
      <c r="F406" s="30" t="s">
        <v>418</v>
      </c>
      <c r="G406" s="71" t="s">
        <v>26</v>
      </c>
      <c r="H406" s="31">
        <v>18</v>
      </c>
      <c r="I406" s="172">
        <v>86.67</v>
      </c>
      <c r="J406" s="173">
        <f t="shared" si="156"/>
        <v>107.92</v>
      </c>
      <c r="K406" s="173">
        <f t="shared" si="157"/>
        <v>1942.56</v>
      </c>
    </row>
    <row r="407" spans="1:11" s="1" customFormat="1" ht="38.25" outlineLevel="1">
      <c r="A407" s="156" t="s">
        <v>407</v>
      </c>
      <c r="B407" s="156" t="s">
        <v>411</v>
      </c>
      <c r="C407" s="157" t="s">
        <v>589</v>
      </c>
      <c r="E407" s="162" t="s">
        <v>1409</v>
      </c>
      <c r="F407" s="30" t="s">
        <v>596</v>
      </c>
      <c r="G407" s="71" t="s">
        <v>27</v>
      </c>
      <c r="H407" s="31">
        <v>1.35</v>
      </c>
      <c r="I407" s="172">
        <v>755.27</v>
      </c>
      <c r="J407" s="173">
        <f t="shared" si="156"/>
        <v>940.46</v>
      </c>
      <c r="K407" s="173">
        <f t="shared" si="157"/>
        <v>1269.6199999999999</v>
      </c>
    </row>
    <row r="408" spans="1:11" s="1" customFormat="1" ht="38.25" outlineLevel="1">
      <c r="A408" s="156" t="s">
        <v>454</v>
      </c>
      <c r="B408" s="156" t="s">
        <v>1421</v>
      </c>
      <c r="C408" s="157">
        <v>89470</v>
      </c>
      <c r="E408" s="162" t="s">
        <v>1410</v>
      </c>
      <c r="F408" s="30" t="s">
        <v>314</v>
      </c>
      <c r="G408" s="71" t="s">
        <v>26</v>
      </c>
      <c r="H408" s="31">
        <v>27</v>
      </c>
      <c r="I408" s="172">
        <v>95.51</v>
      </c>
      <c r="J408" s="173">
        <f t="shared" si="156"/>
        <v>118.93</v>
      </c>
      <c r="K408" s="173">
        <f t="shared" si="157"/>
        <v>3211.11</v>
      </c>
    </row>
    <row r="409" spans="1:11" s="1" customFormat="1" ht="38.25" outlineLevel="1">
      <c r="A409" s="156" t="s">
        <v>454</v>
      </c>
      <c r="B409" s="156" t="s">
        <v>1421</v>
      </c>
      <c r="C409" s="157">
        <v>87879</v>
      </c>
      <c r="E409" s="162" t="s">
        <v>1411</v>
      </c>
      <c r="F409" s="30" t="s">
        <v>318</v>
      </c>
      <c r="G409" s="71" t="s">
        <v>26</v>
      </c>
      <c r="H409" s="31">
        <v>36</v>
      </c>
      <c r="I409" s="172">
        <v>4.24</v>
      </c>
      <c r="J409" s="173">
        <f t="shared" si="156"/>
        <v>5.28</v>
      </c>
      <c r="K409" s="173">
        <f t="shared" si="157"/>
        <v>190.08</v>
      </c>
    </row>
    <row r="410" spans="1:11" s="1" customFormat="1" ht="38.25" outlineLevel="1">
      <c r="A410" s="156" t="s">
        <v>454</v>
      </c>
      <c r="B410" s="156" t="s">
        <v>1421</v>
      </c>
      <c r="C410" s="157">
        <v>87529</v>
      </c>
      <c r="E410" s="162" t="s">
        <v>1412</v>
      </c>
      <c r="F410" s="30" t="s">
        <v>548</v>
      </c>
      <c r="G410" s="71" t="s">
        <v>26</v>
      </c>
      <c r="H410" s="31">
        <v>36</v>
      </c>
      <c r="I410" s="172">
        <v>34.590000000000003</v>
      </c>
      <c r="J410" s="173">
        <f t="shared" si="156"/>
        <v>43.07</v>
      </c>
      <c r="K410" s="173">
        <f t="shared" si="157"/>
        <v>1550.52</v>
      </c>
    </row>
    <row r="411" spans="1:11" s="1" customFormat="1" ht="25.5" outlineLevel="1">
      <c r="A411" s="156" t="s">
        <v>454</v>
      </c>
      <c r="B411" s="156" t="s">
        <v>1421</v>
      </c>
      <c r="C411" s="157">
        <v>88485</v>
      </c>
      <c r="E411" s="162" t="s">
        <v>1413</v>
      </c>
      <c r="F411" s="30" t="s">
        <v>444</v>
      </c>
      <c r="G411" s="71" t="s">
        <v>26</v>
      </c>
      <c r="H411" s="31">
        <v>36</v>
      </c>
      <c r="I411" s="172">
        <v>4.09</v>
      </c>
      <c r="J411" s="173">
        <f t="shared" si="156"/>
        <v>5.09</v>
      </c>
      <c r="K411" s="173">
        <f t="shared" si="157"/>
        <v>183.24</v>
      </c>
    </row>
    <row r="412" spans="1:11" s="1" customFormat="1" ht="25.5" outlineLevel="1">
      <c r="A412" s="156" t="s">
        <v>454</v>
      </c>
      <c r="B412" s="156" t="s">
        <v>1421</v>
      </c>
      <c r="C412" s="157">
        <v>88489</v>
      </c>
      <c r="E412" s="162" t="s">
        <v>1414</v>
      </c>
      <c r="F412" s="30" t="s">
        <v>446</v>
      </c>
      <c r="G412" s="71" t="s">
        <v>26</v>
      </c>
      <c r="H412" s="31">
        <v>36</v>
      </c>
      <c r="I412" s="172">
        <v>12.13</v>
      </c>
      <c r="J412" s="173">
        <f t="shared" si="156"/>
        <v>15.1</v>
      </c>
      <c r="K412" s="173">
        <f t="shared" si="157"/>
        <v>543.6</v>
      </c>
    </row>
    <row r="413" spans="1:11" s="1" customFormat="1" ht="38.25" outlineLevel="1">
      <c r="A413" s="156" t="s">
        <v>1419</v>
      </c>
      <c r="B413" s="156" t="s">
        <v>560</v>
      </c>
      <c r="C413" s="157" t="s">
        <v>1416</v>
      </c>
      <c r="E413" s="162" t="s">
        <v>1415</v>
      </c>
      <c r="F413" s="30" t="s">
        <v>1417</v>
      </c>
      <c r="G413" s="71" t="s">
        <v>29</v>
      </c>
      <c r="H413" s="31">
        <v>13</v>
      </c>
      <c r="I413" s="172">
        <v>575.62</v>
      </c>
      <c r="J413" s="173">
        <f t="shared" si="156"/>
        <v>716.76</v>
      </c>
      <c r="K413" s="173">
        <f t="shared" si="157"/>
        <v>9317.8799999999992</v>
      </c>
    </row>
    <row r="414" spans="1:11" s="1" customFormat="1" ht="15">
      <c r="E414" s="164" t="s">
        <v>529</v>
      </c>
      <c r="F414" s="165" t="s">
        <v>890</v>
      </c>
      <c r="G414" s="166"/>
      <c r="H414" s="167"/>
      <c r="I414" s="171"/>
      <c r="J414" s="171"/>
      <c r="K414" s="171">
        <f>SUM(K415:K418)</f>
        <v>82545.75</v>
      </c>
    </row>
    <row r="415" spans="1:11" s="1" customFormat="1" ht="25.5" outlineLevel="1">
      <c r="A415" s="156" t="s">
        <v>476</v>
      </c>
      <c r="B415" s="156" t="s">
        <v>560</v>
      </c>
      <c r="C415" s="157" t="s">
        <v>90</v>
      </c>
      <c r="E415" s="162" t="s">
        <v>897</v>
      </c>
      <c r="F415" s="30" t="s">
        <v>51</v>
      </c>
      <c r="G415" s="71" t="s">
        <v>26</v>
      </c>
      <c r="H415" s="31">
        <v>550</v>
      </c>
      <c r="I415" s="172">
        <v>4.3600000000000003</v>
      </c>
      <c r="J415" s="173">
        <f>ROUND(I415+I415*$K$8,2)</f>
        <v>5.43</v>
      </c>
      <c r="K415" s="173">
        <f>IF(J415=" "," ",ROUND(H415*J415,2))</f>
        <v>2986.5</v>
      </c>
    </row>
    <row r="416" spans="1:11" s="1" customFormat="1" ht="51" outlineLevel="1">
      <c r="A416" s="156" t="s">
        <v>454</v>
      </c>
      <c r="B416" s="156" t="s">
        <v>1421</v>
      </c>
      <c r="C416" s="157">
        <v>94275</v>
      </c>
      <c r="E416" s="162" t="s">
        <v>898</v>
      </c>
      <c r="F416" s="30" t="s">
        <v>414</v>
      </c>
      <c r="G416" s="71" t="s">
        <v>29</v>
      </c>
      <c r="H416" s="31">
        <v>350</v>
      </c>
      <c r="I416" s="172">
        <v>56.5</v>
      </c>
      <c r="J416" s="173">
        <f>ROUND(I416+I416*$K$8,2)</f>
        <v>70.349999999999994</v>
      </c>
      <c r="K416" s="173">
        <f>IF(J416=" "," ",ROUND(H416*J416,2))</f>
        <v>24622.5</v>
      </c>
    </row>
    <row r="417" spans="1:11" s="1" customFormat="1" ht="38.25" outlineLevel="1">
      <c r="A417" s="156" t="s">
        <v>407</v>
      </c>
      <c r="B417" s="156" t="s">
        <v>411</v>
      </c>
      <c r="C417" s="157" t="s">
        <v>841</v>
      </c>
      <c r="E417" s="162" t="s">
        <v>899</v>
      </c>
      <c r="F417" s="30" t="s">
        <v>893</v>
      </c>
      <c r="G417" s="71" t="s">
        <v>27</v>
      </c>
      <c r="H417" s="31">
        <v>27.5</v>
      </c>
      <c r="I417" s="172">
        <v>228.48</v>
      </c>
      <c r="J417" s="173">
        <f t="shared" ref="J417:J418" si="158">ROUND(I417+I417*$K$8,2)</f>
        <v>284.5</v>
      </c>
      <c r="K417" s="173">
        <f t="shared" ref="K417:K418" si="159">IF(J417=" "," ",ROUND(H417*J417,2))</f>
        <v>7823.75</v>
      </c>
    </row>
    <row r="418" spans="1:11" s="1" customFormat="1" ht="38.25" outlineLevel="1">
      <c r="A418" s="156" t="s">
        <v>454</v>
      </c>
      <c r="B418" s="156" t="s">
        <v>1421</v>
      </c>
      <c r="C418" s="157">
        <v>92397</v>
      </c>
      <c r="E418" s="162" t="s">
        <v>1398</v>
      </c>
      <c r="F418" s="30" t="s">
        <v>315</v>
      </c>
      <c r="G418" s="71" t="s">
        <v>26</v>
      </c>
      <c r="H418" s="31">
        <v>550</v>
      </c>
      <c r="I418" s="172">
        <v>68.790000000000006</v>
      </c>
      <c r="J418" s="173">
        <f t="shared" si="158"/>
        <v>85.66</v>
      </c>
      <c r="K418" s="173">
        <f t="shared" si="159"/>
        <v>47113</v>
      </c>
    </row>
    <row r="419" spans="1:11" s="1" customFormat="1" ht="15">
      <c r="E419" s="164" t="s">
        <v>530</v>
      </c>
      <c r="F419" s="165" t="s">
        <v>891</v>
      </c>
      <c r="G419" s="166"/>
      <c r="H419" s="167"/>
      <c r="I419" s="171"/>
      <c r="J419" s="171"/>
      <c r="K419" s="171">
        <f>SUM(K420:K423)</f>
        <v>17128.95</v>
      </c>
    </row>
    <row r="420" spans="1:11" s="1" customFormat="1" outlineLevel="1">
      <c r="A420" s="156" t="s">
        <v>454</v>
      </c>
      <c r="B420" s="156" t="s">
        <v>1421</v>
      </c>
      <c r="C420" s="157">
        <v>98504</v>
      </c>
      <c r="E420" s="162" t="s">
        <v>905</v>
      </c>
      <c r="F420" s="30" t="s">
        <v>1331</v>
      </c>
      <c r="G420" s="71" t="s">
        <v>26</v>
      </c>
      <c r="H420" s="31">
        <v>800</v>
      </c>
      <c r="I420" s="172">
        <v>13.86</v>
      </c>
      <c r="J420" s="173">
        <f>ROUND(I420+I420*$K$8,2)</f>
        <v>17.260000000000002</v>
      </c>
      <c r="K420" s="173">
        <f>IF(J420=" "," ",ROUND(H420*J420,2))</f>
        <v>13808</v>
      </c>
    </row>
    <row r="421" spans="1:11" s="1" customFormat="1" ht="25.5" outlineLevel="1">
      <c r="A421" s="156" t="s">
        <v>454</v>
      </c>
      <c r="B421" s="156" t="s">
        <v>1421</v>
      </c>
      <c r="C421" s="157">
        <v>98510</v>
      </c>
      <c r="E421" s="162" t="s">
        <v>906</v>
      </c>
      <c r="F421" s="30" t="s">
        <v>1329</v>
      </c>
      <c r="G421" s="71" t="s">
        <v>56</v>
      </c>
      <c r="H421" s="31">
        <v>5</v>
      </c>
      <c r="I421" s="172">
        <v>98.58</v>
      </c>
      <c r="J421" s="173">
        <f t="shared" ref="J421:J423" si="160">ROUND(I421+I421*$K$8,2)</f>
        <v>122.75</v>
      </c>
      <c r="K421" s="173">
        <f t="shared" ref="K421:K423" si="161">IF(J421=" "," ",ROUND(H421*J421,2))</f>
        <v>613.75</v>
      </c>
    </row>
    <row r="422" spans="1:11" s="1" customFormat="1" ht="25.5" outlineLevel="1">
      <c r="A422" s="156" t="s">
        <v>454</v>
      </c>
      <c r="B422" s="156" t="s">
        <v>1421</v>
      </c>
      <c r="C422" s="157">
        <v>98511</v>
      </c>
      <c r="E422" s="162" t="s">
        <v>907</v>
      </c>
      <c r="F422" s="30" t="s">
        <v>1330</v>
      </c>
      <c r="G422" s="71" t="s">
        <v>56</v>
      </c>
      <c r="H422" s="31">
        <v>5</v>
      </c>
      <c r="I422" s="172">
        <v>180.5</v>
      </c>
      <c r="J422" s="173">
        <f t="shared" si="160"/>
        <v>224.76</v>
      </c>
      <c r="K422" s="173">
        <f t="shared" si="161"/>
        <v>1123.8</v>
      </c>
    </row>
    <row r="423" spans="1:11" s="1" customFormat="1" outlineLevel="1">
      <c r="A423" s="156" t="s">
        <v>454</v>
      </c>
      <c r="B423" s="156" t="s">
        <v>1421</v>
      </c>
      <c r="C423" s="157">
        <v>98509</v>
      </c>
      <c r="E423" s="162" t="s">
        <v>908</v>
      </c>
      <c r="F423" s="30" t="s">
        <v>1328</v>
      </c>
      <c r="G423" s="71" t="s">
        <v>56</v>
      </c>
      <c r="H423" s="31">
        <v>20</v>
      </c>
      <c r="I423" s="172">
        <v>63.58</v>
      </c>
      <c r="J423" s="173">
        <f t="shared" si="160"/>
        <v>79.17</v>
      </c>
      <c r="K423" s="173">
        <f t="shared" si="161"/>
        <v>1583.4</v>
      </c>
    </row>
    <row r="424" spans="1:11" ht="15.75">
      <c r="E424" s="72">
        <v>12</v>
      </c>
      <c r="F424" s="72" t="s">
        <v>584</v>
      </c>
      <c r="G424" s="73"/>
      <c r="H424" s="74"/>
      <c r="I424" s="170"/>
      <c r="J424" s="170"/>
      <c r="K424" s="170">
        <f>K425</f>
        <v>36374.68</v>
      </c>
    </row>
    <row r="425" spans="1:11" ht="15">
      <c r="E425" s="164" t="s">
        <v>531</v>
      </c>
      <c r="F425" s="165" t="s">
        <v>1418</v>
      </c>
      <c r="G425" s="166"/>
      <c r="H425" s="167"/>
      <c r="I425" s="171"/>
      <c r="J425" s="171"/>
      <c r="K425" s="171">
        <f>SUM(K426:K429)</f>
        <v>36374.68</v>
      </c>
    </row>
    <row r="426" spans="1:11" s="1" customFormat="1" ht="76.5" outlineLevel="1">
      <c r="A426" s="156" t="s">
        <v>407</v>
      </c>
      <c r="B426" s="156" t="s">
        <v>411</v>
      </c>
      <c r="C426" s="157" t="s">
        <v>1217</v>
      </c>
      <c r="E426" s="162" t="s">
        <v>1269</v>
      </c>
      <c r="F426" s="30" t="s">
        <v>1268</v>
      </c>
      <c r="G426" s="71" t="s">
        <v>27</v>
      </c>
      <c r="H426" s="31">
        <v>600</v>
      </c>
      <c r="I426" s="172">
        <v>33.26</v>
      </c>
      <c r="J426" s="173">
        <f>ROUND(I426+I426*$K$8,2)</f>
        <v>41.42</v>
      </c>
      <c r="K426" s="173">
        <f>IF(J426=" "," ",ROUND(H426*J426,2))</f>
        <v>24852</v>
      </c>
    </row>
    <row r="427" spans="1:11" s="1" customFormat="1" ht="38.25" outlineLevel="1">
      <c r="A427" s="156" t="s">
        <v>407</v>
      </c>
      <c r="B427" s="156" t="s">
        <v>411</v>
      </c>
      <c r="C427" s="157" t="s">
        <v>1220</v>
      </c>
      <c r="E427" s="162" t="s">
        <v>1273</v>
      </c>
      <c r="F427" s="30" t="s">
        <v>1271</v>
      </c>
      <c r="G427" s="71" t="s">
        <v>27</v>
      </c>
      <c r="H427" s="31">
        <v>100</v>
      </c>
      <c r="I427" s="172">
        <v>48.97</v>
      </c>
      <c r="J427" s="173">
        <f t="shared" ref="J427:J429" si="162">ROUND(I427+I427*$K$8,2)</f>
        <v>60.98</v>
      </c>
      <c r="K427" s="173">
        <f t="shared" ref="K427:K429" si="163">IF(J427=" "," ",ROUND(H427*J427,2))</f>
        <v>6098</v>
      </c>
    </row>
    <row r="428" spans="1:11" s="1" customFormat="1" ht="25.5" outlineLevel="1">
      <c r="A428" s="156" t="s">
        <v>454</v>
      </c>
      <c r="B428" s="156" t="s">
        <v>1421</v>
      </c>
      <c r="C428" s="157">
        <v>97637</v>
      </c>
      <c r="E428" s="162" t="s">
        <v>1274</v>
      </c>
      <c r="F428" s="30" t="s">
        <v>447</v>
      </c>
      <c r="G428" s="71" t="s">
        <v>26</v>
      </c>
      <c r="H428" s="31">
        <v>180</v>
      </c>
      <c r="I428" s="172">
        <v>2.4900000000000002</v>
      </c>
      <c r="J428" s="173">
        <f t="shared" si="162"/>
        <v>3.1</v>
      </c>
      <c r="K428" s="173">
        <f t="shared" si="163"/>
        <v>558</v>
      </c>
    </row>
    <row r="429" spans="1:11" s="1" customFormat="1" ht="38.25" outlineLevel="1">
      <c r="A429" s="156" t="s">
        <v>407</v>
      </c>
      <c r="B429" s="156" t="s">
        <v>411</v>
      </c>
      <c r="C429" s="157" t="s">
        <v>1223</v>
      </c>
      <c r="E429" s="162" t="s">
        <v>1276</v>
      </c>
      <c r="F429" s="30" t="s">
        <v>1275</v>
      </c>
      <c r="G429" s="71" t="s">
        <v>711</v>
      </c>
      <c r="H429" s="31">
        <v>1</v>
      </c>
      <c r="I429" s="172">
        <v>3908.3499999999995</v>
      </c>
      <c r="J429" s="173">
        <f t="shared" si="162"/>
        <v>4866.68</v>
      </c>
      <c r="K429" s="173">
        <f t="shared" si="163"/>
        <v>4866.68</v>
      </c>
    </row>
    <row r="430" spans="1:11" ht="18">
      <c r="E430" s="105"/>
      <c r="F430" s="106"/>
      <c r="G430" s="106"/>
      <c r="H430" s="106"/>
      <c r="I430" s="107"/>
      <c r="J430" s="168" t="s">
        <v>7</v>
      </c>
      <c r="K430" s="174">
        <f>K10+K35+K60+K81+K91+K144+K275+K343+K283+K367+K400+K424</f>
        <v>2494657.75</v>
      </c>
    </row>
    <row r="432" spans="1:11">
      <c r="K432" s="163" t="str">
        <f>IF(ROUND((SUM(K10:K429)/3),2)=K430," ","EXISTE ALGUM ERRO DE SOMATÓRIO")</f>
        <v xml:space="preserve"> </v>
      </c>
    </row>
  </sheetData>
  <sheetProtection selectLockedCells="1"/>
  <mergeCells count="3">
    <mergeCell ref="E8:I8"/>
    <mergeCell ref="E1:K4"/>
    <mergeCell ref="E5:K6"/>
  </mergeCells>
  <phoneticPr fontId="3" type="noConversion"/>
  <conditionalFormatting sqref="A12:A18 A20:A26 A28:A34 A37:A46 A48:A50 A74:A77 A100:A116 A146:A180 A189:A219 A248:A259 A298:A302 A304:A306 A308:A311 A322:A326 A328:A342 A345:A356 A358:A366 A369:A374">
    <cfRule type="containsText" dxfId="2674" priority="3102" operator="containsText" text="SELECIONAR FONTE">
      <formula>NOT(ISERROR(SEARCH("SELECIONAR FONTE",A12)))</formula>
    </cfRule>
  </conditionalFormatting>
  <conditionalFormatting sqref="A52:A54">
    <cfRule type="containsText" dxfId="2673" priority="2494" operator="containsText" text="SELECIONAR FONTE">
      <formula>NOT(ISERROR(SEARCH("SELECIONAR FONTE",A52)))</formula>
    </cfRule>
  </conditionalFormatting>
  <conditionalFormatting sqref="A56:A59">
    <cfRule type="containsText" dxfId="2672" priority="2489" operator="containsText" text="SELECIONAR FONTE">
      <formula>NOT(ISERROR(SEARCH("SELECIONAR FONTE",A56)))</formula>
    </cfRule>
  </conditionalFormatting>
  <conditionalFormatting sqref="A62:A64">
    <cfRule type="containsText" dxfId="2671" priority="2408" operator="containsText" text="SELECIONAR FONTE">
      <formula>NOT(ISERROR(SEARCH("SELECIONAR FONTE",A62)))</formula>
    </cfRule>
  </conditionalFormatting>
  <conditionalFormatting sqref="A66:A67">
    <cfRule type="containsText" dxfId="2670" priority="2385" operator="containsText" text="SELECIONAR FONTE">
      <formula>NOT(ISERROR(SEARCH("SELECIONAR FONTE",A66)))</formula>
    </cfRule>
  </conditionalFormatting>
  <conditionalFormatting sqref="A69:A72">
    <cfRule type="containsText" dxfId="2669" priority="237" operator="containsText" text="SELECIONAR FONTE">
      <formula>NOT(ISERROR(SEARCH("SELECIONAR FONTE",A69)))</formula>
    </cfRule>
  </conditionalFormatting>
  <conditionalFormatting sqref="A79:A80">
    <cfRule type="containsText" dxfId="2668" priority="2375" operator="containsText" text="SELECIONAR FONTE">
      <formula>NOT(ISERROR(SEARCH("SELECIONAR FONTE",A79)))</formula>
    </cfRule>
  </conditionalFormatting>
  <conditionalFormatting sqref="A83:A84">
    <cfRule type="containsText" dxfId="2667" priority="2289" operator="containsText" text="SELECIONAR FONTE">
      <formula>NOT(ISERROR(SEARCH("SELECIONAR FONTE",A83)))</formula>
    </cfRule>
  </conditionalFormatting>
  <conditionalFormatting sqref="A86">
    <cfRule type="containsText" dxfId="2666" priority="2266" operator="containsText" text="SELECIONAR FONTE">
      <formula>NOT(ISERROR(SEARCH("SELECIONAR FONTE",A86)))</formula>
    </cfRule>
  </conditionalFormatting>
  <conditionalFormatting sqref="A88:A90">
    <cfRule type="containsText" dxfId="2665" priority="257" operator="containsText" text="SELECIONAR FONTE">
      <formula>NOT(ISERROR(SEARCH("SELECIONAR FONTE",A88)))</formula>
    </cfRule>
  </conditionalFormatting>
  <conditionalFormatting sqref="A93:A98">
    <cfRule type="containsText" dxfId="2664" priority="23" operator="containsText" text="SELECIONAR FONTE">
      <formula>NOT(ISERROR(SEARCH("SELECIONAR FONTE",A93)))</formula>
    </cfRule>
  </conditionalFormatting>
  <conditionalFormatting sqref="A118:A130">
    <cfRule type="containsText" dxfId="2663" priority="17" operator="containsText" text="SELECIONAR FONTE">
      <formula>NOT(ISERROR(SEARCH("SELECIONAR FONTE",A118)))</formula>
    </cfRule>
  </conditionalFormatting>
  <conditionalFormatting sqref="A132:A143">
    <cfRule type="containsText" dxfId="2662" priority="12" operator="containsText" text="SELECIONAR FONTE">
      <formula>NOT(ISERROR(SEARCH("SELECIONAR FONTE",A132)))</formula>
    </cfRule>
  </conditionalFormatting>
  <conditionalFormatting sqref="A182:A187">
    <cfRule type="containsText" dxfId="2661" priority="10" operator="containsText" text="SELECIONAR FONTE">
      <formula>NOT(ISERROR(SEARCH("SELECIONAR FONTE",A182)))</formula>
    </cfRule>
  </conditionalFormatting>
  <conditionalFormatting sqref="A221:A232">
    <cfRule type="containsText" dxfId="2660" priority="8" operator="containsText" text="SELECIONAR FONTE">
      <formula>NOT(ISERROR(SEARCH("SELECIONAR FONTE",A221)))</formula>
    </cfRule>
  </conditionalFormatting>
  <conditionalFormatting sqref="A234:A238">
    <cfRule type="containsText" dxfId="2659" priority="7" operator="containsText" text="SELECIONAR FONTE">
      <formula>NOT(ISERROR(SEARCH("SELECIONAR FONTE",A234)))</formula>
    </cfRule>
  </conditionalFormatting>
  <conditionalFormatting sqref="A240:A246">
    <cfRule type="containsText" dxfId="2658" priority="2008" operator="containsText" text="SELECIONAR FONTE">
      <formula>NOT(ISERROR(SEARCH("SELECIONAR FONTE",A240)))</formula>
    </cfRule>
  </conditionalFormatting>
  <conditionalFormatting sqref="A261:A274">
    <cfRule type="containsText" dxfId="2657" priority="6" operator="containsText" text="SELECIONAR FONTE">
      <formula>NOT(ISERROR(SEARCH("SELECIONAR FONTE",A261)))</formula>
    </cfRule>
  </conditionalFormatting>
  <conditionalFormatting sqref="A277:A282">
    <cfRule type="containsText" dxfId="2656" priority="4" operator="containsText" text="SELECIONAR FONTE">
      <formula>NOT(ISERROR(SEARCH("SELECIONAR FONTE",A277)))</formula>
    </cfRule>
  </conditionalFormatting>
  <conditionalFormatting sqref="A285">
    <cfRule type="containsText" dxfId="2655" priority="1694" operator="containsText" text="SELECIONAR FONTE">
      <formula>NOT(ISERROR(SEARCH("SELECIONAR FONTE",A285)))</formula>
    </cfRule>
  </conditionalFormatting>
  <conditionalFormatting sqref="A287:A296">
    <cfRule type="containsText" dxfId="2654" priority="252" operator="containsText" text="SELECIONAR FONTE">
      <formula>NOT(ISERROR(SEARCH("SELECIONAR FONTE",A287)))</formula>
    </cfRule>
  </conditionalFormatting>
  <conditionalFormatting sqref="A313:A317">
    <cfRule type="containsText" dxfId="2653" priority="2" operator="containsText" text="SELECIONAR FONTE">
      <formula>NOT(ISERROR(SEARCH("SELECIONAR FONTE",A313)))</formula>
    </cfRule>
  </conditionalFormatting>
  <conditionalFormatting sqref="A319:A320">
    <cfRule type="containsText" dxfId="2652" priority="1656" operator="containsText" text="SELECIONAR FONTE">
      <formula>NOT(ISERROR(SEARCH("SELECIONAR FONTE",A319)))</formula>
    </cfRule>
  </conditionalFormatting>
  <conditionalFormatting sqref="A376:A378">
    <cfRule type="containsText" dxfId="2651" priority="207" operator="containsText" text="SELECIONAR FONTE">
      <formula>NOT(ISERROR(SEARCH("SELECIONAR FONTE",A376)))</formula>
    </cfRule>
  </conditionalFormatting>
  <conditionalFormatting sqref="A380:A383">
    <cfRule type="containsText" dxfId="2650" priority="202" operator="containsText" text="SELECIONAR FONTE">
      <formula>NOT(ISERROR(SEARCH("SELECIONAR FONTE",A380)))</formula>
    </cfRule>
  </conditionalFormatting>
  <conditionalFormatting sqref="A385:A386 A388:A390">
    <cfRule type="containsText" dxfId="2649" priority="197" operator="containsText" text="SELECIONAR FONTE">
      <formula>NOT(ISERROR(SEARCH("SELECIONAR FONTE",A385)))</formula>
    </cfRule>
  </conditionalFormatting>
  <conditionalFormatting sqref="A392:A393">
    <cfRule type="containsText" dxfId="2648" priority="1" operator="containsText" text="SELECIONAR FONTE">
      <formula>NOT(ISERROR(SEARCH("SELECIONAR FONTE",A392)))</formula>
    </cfRule>
  </conditionalFormatting>
  <conditionalFormatting sqref="A395:A399">
    <cfRule type="containsText" dxfId="2647" priority="187" operator="containsText" text="SELECIONAR FONTE">
      <formula>NOT(ISERROR(SEARCH("SELECIONAR FONTE",A395)))</formula>
    </cfRule>
  </conditionalFormatting>
  <conditionalFormatting sqref="A402:A413">
    <cfRule type="containsText" dxfId="2646" priority="30" operator="containsText" text="SELECIONAR FONTE">
      <formula>NOT(ISERROR(SEARCH("SELECIONAR FONTE",A402)))</formula>
    </cfRule>
  </conditionalFormatting>
  <conditionalFormatting sqref="A415:A418">
    <cfRule type="containsText" dxfId="2645" priority="50" operator="containsText" text="SELECIONAR FONTE">
      <formula>NOT(ISERROR(SEARCH("SELECIONAR FONTE",A415)))</formula>
    </cfRule>
  </conditionalFormatting>
  <conditionalFormatting sqref="A420:A423">
    <cfRule type="containsText" dxfId="2644" priority="1537" operator="containsText" text="SELECIONAR FONTE">
      <formula>NOT(ISERROR(SEARCH("SELECIONAR FONTE",A420)))</formula>
    </cfRule>
  </conditionalFormatting>
  <conditionalFormatting sqref="A426:A429">
    <cfRule type="containsText" dxfId="2643" priority="1456" operator="containsText" text="SELECIONAR FONTE">
      <formula>NOT(ISERROR(SEARCH("SELECIONAR FONTE",A426)))</formula>
    </cfRule>
  </conditionalFormatting>
  <conditionalFormatting sqref="C12:C18 E12:E18 H12:H18 E20:E26 H20:H26 C28:C34 E28:E34 H28:H34 E37:E46 H37:H46 C48:C50 E48:E50 H48:H50 C74:C77 E74:E77 C100:C116 E100:E116 H100:H116 E132:E143 H132:H143 C146:C180 E146:E180 H146:H180 C189:C219 E189:E219 H189:H219 C248:C259 E248:E259 H248:H259 C298:C302 E298:E302 H298:H302 C304:C306 E304:E306 H304:H306 C308:C311 E308:E311 H308:H311 C322:C326 E322:E326 H322:H326 C328:C342 H328:H342 E328:E366 C345:C356 H345:H356 C358:C366 H358:H366 C369:C374 E369:E374 H369:H374 E402:E413 H402:H413">
    <cfRule type="containsBlanks" dxfId="2642" priority="3104" stopIfTrue="1">
      <formula>LEN(TRIM(C12))=0</formula>
    </cfRule>
  </conditionalFormatting>
  <conditionalFormatting sqref="C20:C26">
    <cfRule type="containsBlanks" dxfId="2641" priority="42" stopIfTrue="1">
      <formula>LEN(TRIM(C20))=0</formula>
    </cfRule>
  </conditionalFormatting>
  <conditionalFormatting sqref="C37:C46">
    <cfRule type="containsBlanks" dxfId="2640" priority="61" stopIfTrue="1">
      <formula>LEN(TRIM(C37))=0</formula>
    </cfRule>
  </conditionalFormatting>
  <conditionalFormatting sqref="C52:C54">
    <cfRule type="containsBlanks" dxfId="2639" priority="2496" stopIfTrue="1">
      <formula>LEN(TRIM(C52))=0</formula>
    </cfRule>
  </conditionalFormatting>
  <conditionalFormatting sqref="C56:C59">
    <cfRule type="containsBlanks" dxfId="2638" priority="2491" stopIfTrue="1">
      <formula>LEN(TRIM(C56))=0</formula>
    </cfRule>
  </conditionalFormatting>
  <conditionalFormatting sqref="C62:C64">
    <cfRule type="containsBlanks" dxfId="2637" priority="2410" stopIfTrue="1">
      <formula>LEN(TRIM(C62))=0</formula>
    </cfRule>
  </conditionalFormatting>
  <conditionalFormatting sqref="C66:C67">
    <cfRule type="containsBlanks" dxfId="2636" priority="2387" stopIfTrue="1">
      <formula>LEN(TRIM(C66))=0</formula>
    </cfRule>
  </conditionalFormatting>
  <conditionalFormatting sqref="C69:C72">
    <cfRule type="containsBlanks" dxfId="2635" priority="239" stopIfTrue="1">
      <formula>LEN(TRIM(C69))=0</formula>
    </cfRule>
  </conditionalFormatting>
  <conditionalFormatting sqref="C79:C80">
    <cfRule type="containsBlanks" dxfId="2634" priority="2377" stopIfTrue="1">
      <formula>LEN(TRIM(C79))=0</formula>
    </cfRule>
  </conditionalFormatting>
  <conditionalFormatting sqref="C83:C84">
    <cfRule type="containsBlanks" dxfId="2633" priority="2291" stopIfTrue="1">
      <formula>LEN(TRIM(C83))=0</formula>
    </cfRule>
  </conditionalFormatting>
  <conditionalFormatting sqref="C86">
    <cfRule type="containsBlanks" dxfId="2632" priority="2268" stopIfTrue="1">
      <formula>LEN(TRIM(C86))=0</formula>
    </cfRule>
  </conditionalFormatting>
  <conditionalFormatting sqref="C88:C90">
    <cfRule type="containsBlanks" dxfId="2631" priority="258" stopIfTrue="1">
      <formula>LEN(TRIM(C88))=0</formula>
    </cfRule>
  </conditionalFormatting>
  <conditionalFormatting sqref="C93:C98">
    <cfRule type="containsBlanks" dxfId="2630" priority="243" stopIfTrue="1">
      <formula>LEN(TRIM(C93))=0</formula>
    </cfRule>
  </conditionalFormatting>
  <conditionalFormatting sqref="C118:C130">
    <cfRule type="containsBlanks" dxfId="2629" priority="246" stopIfTrue="1">
      <formula>LEN(TRIM(C118))=0</formula>
    </cfRule>
  </conditionalFormatting>
  <conditionalFormatting sqref="C132:C143">
    <cfRule type="containsBlanks" dxfId="2628" priority="244" stopIfTrue="1">
      <formula>LEN(TRIM(C132))=0</formula>
    </cfRule>
  </conditionalFormatting>
  <conditionalFormatting sqref="C182:C187">
    <cfRule type="containsBlanks" dxfId="2627" priority="2030" stopIfTrue="1">
      <formula>LEN(TRIM(C182))=0</formula>
    </cfRule>
  </conditionalFormatting>
  <conditionalFormatting sqref="C221:C232">
    <cfRule type="containsBlanks" dxfId="2626" priority="2020" stopIfTrue="1">
      <formula>LEN(TRIM(C221))=0</formula>
    </cfRule>
  </conditionalFormatting>
  <conditionalFormatting sqref="C234:C238">
    <cfRule type="containsBlanks" dxfId="2625" priority="2015" stopIfTrue="1">
      <formula>LEN(TRIM(C234))=0</formula>
    </cfRule>
  </conditionalFormatting>
  <conditionalFormatting sqref="C240:C246">
    <cfRule type="containsBlanks" dxfId="2624" priority="2010" stopIfTrue="1">
      <formula>LEN(TRIM(C240))=0</formula>
    </cfRule>
  </conditionalFormatting>
  <conditionalFormatting sqref="C261:C274">
    <cfRule type="containsBlanks" dxfId="2623" priority="2000" stopIfTrue="1">
      <formula>LEN(TRIM(C261))=0</formula>
    </cfRule>
  </conditionalFormatting>
  <conditionalFormatting sqref="C277:C282">
    <cfRule type="containsBlanks" dxfId="2622" priority="1901" stopIfTrue="1">
      <formula>LEN(TRIM(C277))=0</formula>
    </cfRule>
  </conditionalFormatting>
  <conditionalFormatting sqref="C285">
    <cfRule type="containsBlanks" dxfId="2621" priority="1696" stopIfTrue="1">
      <formula>LEN(TRIM(C285))=0</formula>
    </cfRule>
  </conditionalFormatting>
  <conditionalFormatting sqref="C287:C296">
    <cfRule type="containsBlanks" dxfId="2620" priority="253" stopIfTrue="1">
      <formula>LEN(TRIM(C287))=0</formula>
    </cfRule>
  </conditionalFormatting>
  <conditionalFormatting sqref="C313:C317">
    <cfRule type="containsBlanks" dxfId="2619" priority="260" stopIfTrue="1">
      <formula>LEN(TRIM(C313))=0</formula>
    </cfRule>
  </conditionalFormatting>
  <conditionalFormatting sqref="C319:C320">
    <cfRule type="containsBlanks" dxfId="2618" priority="1658" stopIfTrue="1">
      <formula>LEN(TRIM(C319))=0</formula>
    </cfRule>
  </conditionalFormatting>
  <conditionalFormatting sqref="C376:C378">
    <cfRule type="containsBlanks" dxfId="2617" priority="209" stopIfTrue="1">
      <formula>LEN(TRIM(C376))=0</formula>
    </cfRule>
  </conditionalFormatting>
  <conditionalFormatting sqref="C380:C383">
    <cfRule type="containsBlanks" dxfId="2616" priority="204" stopIfTrue="1">
      <formula>LEN(TRIM(C380))=0</formula>
    </cfRule>
  </conditionalFormatting>
  <conditionalFormatting sqref="C385:C386">
    <cfRule type="containsBlanks" dxfId="2615" priority="114" stopIfTrue="1">
      <formula>LEN(TRIM(C385))=0</formula>
    </cfRule>
  </conditionalFormatting>
  <conditionalFormatting sqref="C388:C390">
    <cfRule type="containsBlanks" dxfId="2614" priority="199" stopIfTrue="1">
      <formula>LEN(TRIM(C388))=0</formula>
    </cfRule>
  </conditionalFormatting>
  <conditionalFormatting sqref="C392:C393">
    <cfRule type="containsBlanks" dxfId="2613" priority="194" stopIfTrue="1">
      <formula>LEN(TRIM(C392))=0</formula>
    </cfRule>
  </conditionalFormatting>
  <conditionalFormatting sqref="C395:C399">
    <cfRule type="containsBlanks" dxfId="2612" priority="111" stopIfTrue="1">
      <formula>LEN(TRIM(C395))=0</formula>
    </cfRule>
  </conditionalFormatting>
  <conditionalFormatting sqref="C402:C413">
    <cfRule type="containsBlanks" dxfId="2611" priority="27" stopIfTrue="1">
      <formula>LEN(TRIM(C402))=0</formula>
    </cfRule>
  </conditionalFormatting>
  <conditionalFormatting sqref="C415:C418">
    <cfRule type="containsBlanks" dxfId="2610" priority="49" stopIfTrue="1">
      <formula>LEN(TRIM(C415))=0</formula>
    </cfRule>
  </conditionalFormatting>
  <conditionalFormatting sqref="C420:C423">
    <cfRule type="containsBlanks" dxfId="2609" priority="1539" stopIfTrue="1">
      <formula>LEN(TRIM(C420))=0</formula>
    </cfRule>
  </conditionalFormatting>
  <conditionalFormatting sqref="C426:C429">
    <cfRule type="containsBlanks" dxfId="2608" priority="1458" stopIfTrue="1">
      <formula>LEN(TRIM(C426))=0</formula>
    </cfRule>
  </conditionalFormatting>
  <conditionalFormatting sqref="E52:E54">
    <cfRule type="containsBlanks" dxfId="2607" priority="2497" stopIfTrue="1">
      <formula>LEN(TRIM(E52))=0</formula>
    </cfRule>
  </conditionalFormatting>
  <conditionalFormatting sqref="E56:E59">
    <cfRule type="containsBlanks" dxfId="2606" priority="2492" stopIfTrue="1">
      <formula>LEN(TRIM(E56))=0</formula>
    </cfRule>
  </conditionalFormatting>
  <conditionalFormatting sqref="E62:E64">
    <cfRule type="containsBlanks" dxfId="2605" priority="2411" stopIfTrue="1">
      <formula>LEN(TRIM(E62))=0</formula>
    </cfRule>
  </conditionalFormatting>
  <conditionalFormatting sqref="E66:E67">
    <cfRule type="containsBlanks" dxfId="2604" priority="2388" stopIfTrue="1">
      <formula>LEN(TRIM(E66))=0</formula>
    </cfRule>
  </conditionalFormatting>
  <conditionalFormatting sqref="E69:E72">
    <cfRule type="containsBlanks" dxfId="2603" priority="240" stopIfTrue="1">
      <formula>LEN(TRIM(E69))=0</formula>
    </cfRule>
  </conditionalFormatting>
  <conditionalFormatting sqref="E79:E80">
    <cfRule type="containsBlanks" dxfId="2602" priority="2378" stopIfTrue="1">
      <formula>LEN(TRIM(E79))=0</formula>
    </cfRule>
  </conditionalFormatting>
  <conditionalFormatting sqref="E83:E84">
    <cfRule type="containsBlanks" dxfId="2601" priority="2292" stopIfTrue="1">
      <formula>LEN(TRIM(E83))=0</formula>
    </cfRule>
  </conditionalFormatting>
  <conditionalFormatting sqref="E86 E88:E90">
    <cfRule type="containsBlanks" dxfId="2600" priority="2269" stopIfTrue="1">
      <formula>LEN(TRIM(E86))=0</formula>
    </cfRule>
  </conditionalFormatting>
  <conditionalFormatting sqref="E93:E98">
    <cfRule type="containsBlanks" dxfId="2599" priority="2173" stopIfTrue="1">
      <formula>LEN(TRIM(E93))=0</formula>
    </cfRule>
  </conditionalFormatting>
  <conditionalFormatting sqref="E118:E130">
    <cfRule type="containsBlanks" dxfId="2598" priority="2140" stopIfTrue="1">
      <formula>LEN(TRIM(E118))=0</formula>
    </cfRule>
  </conditionalFormatting>
  <conditionalFormatting sqref="E182:E187">
    <cfRule type="containsBlanks" dxfId="2597" priority="2031" stopIfTrue="1">
      <formula>LEN(TRIM(E182))=0</formula>
    </cfRule>
  </conditionalFormatting>
  <conditionalFormatting sqref="E221:E232">
    <cfRule type="containsBlanks" dxfId="2596" priority="2021" stopIfTrue="1">
      <formula>LEN(TRIM(E221))=0</formula>
    </cfRule>
  </conditionalFormatting>
  <conditionalFormatting sqref="E234:E238">
    <cfRule type="containsBlanks" dxfId="2595" priority="2016" stopIfTrue="1">
      <formula>LEN(TRIM(E234))=0</formula>
    </cfRule>
  </conditionalFormatting>
  <conditionalFormatting sqref="E240:E246">
    <cfRule type="containsBlanks" dxfId="2594" priority="90" stopIfTrue="1">
      <formula>LEN(TRIM(E240))=0</formula>
    </cfRule>
  </conditionalFormatting>
  <conditionalFormatting sqref="E261:E274">
    <cfRule type="containsBlanks" dxfId="2593" priority="2001" stopIfTrue="1">
      <formula>LEN(TRIM(E261))=0</formula>
    </cfRule>
  </conditionalFormatting>
  <conditionalFormatting sqref="E277:E282">
    <cfRule type="containsBlanks" dxfId="2592" priority="1902" stopIfTrue="1">
      <formula>LEN(TRIM(E277))=0</formula>
    </cfRule>
  </conditionalFormatting>
  <conditionalFormatting sqref="E285">
    <cfRule type="containsBlanks" dxfId="2591" priority="1697" stopIfTrue="1">
      <formula>LEN(TRIM(E285))=0</formula>
    </cfRule>
  </conditionalFormatting>
  <conditionalFormatting sqref="E287:E296 H287:H296">
    <cfRule type="containsBlanks" dxfId="2590" priority="256" stopIfTrue="1">
      <formula>LEN(TRIM(E287))=0</formula>
    </cfRule>
  </conditionalFormatting>
  <conditionalFormatting sqref="E313:E317 E319:E320">
    <cfRule type="containsBlanks" dxfId="2589" priority="1659" stopIfTrue="1">
      <formula>LEN(TRIM(E313))=0</formula>
    </cfRule>
  </conditionalFormatting>
  <conditionalFormatting sqref="E376:E378">
    <cfRule type="containsBlanks" dxfId="2588" priority="210" stopIfTrue="1">
      <formula>LEN(TRIM(E376))=0</formula>
    </cfRule>
  </conditionalFormatting>
  <conditionalFormatting sqref="E380:E383">
    <cfRule type="containsBlanks" dxfId="2587" priority="205" stopIfTrue="1">
      <formula>LEN(TRIM(E380))=0</formula>
    </cfRule>
  </conditionalFormatting>
  <conditionalFormatting sqref="E385:E386 E388:E390">
    <cfRule type="containsBlanks" dxfId="2586" priority="200" stopIfTrue="1">
      <formula>LEN(TRIM(E385))=0</formula>
    </cfRule>
  </conditionalFormatting>
  <conditionalFormatting sqref="E392:E393">
    <cfRule type="containsBlanks" dxfId="2585" priority="195" stopIfTrue="1">
      <formula>LEN(TRIM(E392))=0</formula>
    </cfRule>
  </conditionalFormatting>
  <conditionalFormatting sqref="E395:E399">
    <cfRule type="containsBlanks" dxfId="2584" priority="190" stopIfTrue="1">
      <formula>LEN(TRIM(E395))=0</formula>
    </cfRule>
  </conditionalFormatting>
  <conditionalFormatting sqref="E415:E418">
    <cfRule type="containsBlanks" dxfId="2583" priority="1555" stopIfTrue="1">
      <formula>LEN(TRIM(E415))=0</formula>
    </cfRule>
  </conditionalFormatting>
  <conditionalFormatting sqref="E420:E423">
    <cfRule type="containsBlanks" dxfId="2582" priority="1540" stopIfTrue="1">
      <formula>LEN(TRIM(E420))=0</formula>
    </cfRule>
  </conditionalFormatting>
  <conditionalFormatting sqref="E426:E429">
    <cfRule type="containsBlanks" dxfId="2581" priority="1459" stopIfTrue="1">
      <formula>LEN(TRIM(E426))=0</formula>
    </cfRule>
  </conditionalFormatting>
  <conditionalFormatting sqref="E8:I8">
    <cfRule type="containsText" dxfId="2580" priority="3136" stopIfTrue="1" operator="containsText" text="Planilha orçamentária A - (Descrição da planilha)">
      <formula>NOT(ISERROR(SEARCH("Planilha orçamentária A - (Descrição da planilha)",E8)))</formula>
    </cfRule>
  </conditionalFormatting>
  <conditionalFormatting sqref="H52:H54">
    <cfRule type="containsBlanks" dxfId="2579" priority="2498" stopIfTrue="1">
      <formula>LEN(TRIM(H52))=0</formula>
    </cfRule>
  </conditionalFormatting>
  <conditionalFormatting sqref="H56:H59">
    <cfRule type="containsBlanks" dxfId="2578" priority="2493" stopIfTrue="1">
      <formula>LEN(TRIM(H56))=0</formula>
    </cfRule>
  </conditionalFormatting>
  <conditionalFormatting sqref="H62:H64">
    <cfRule type="containsBlanks" dxfId="2577" priority="2412" stopIfTrue="1">
      <formula>LEN(TRIM(H62))=0</formula>
    </cfRule>
  </conditionalFormatting>
  <conditionalFormatting sqref="H66:H67">
    <cfRule type="containsBlanks" dxfId="2576" priority="2389" stopIfTrue="1">
      <formula>LEN(TRIM(H66))=0</formula>
    </cfRule>
  </conditionalFormatting>
  <conditionalFormatting sqref="H69:H72">
    <cfRule type="containsBlanks" dxfId="2575" priority="241" stopIfTrue="1">
      <formula>LEN(TRIM(H69))=0</formula>
    </cfRule>
  </conditionalFormatting>
  <conditionalFormatting sqref="H74:H77">
    <cfRule type="containsBlanks" dxfId="2574" priority="265" stopIfTrue="1">
      <formula>LEN(TRIM(H74))=0</formula>
    </cfRule>
  </conditionalFormatting>
  <conditionalFormatting sqref="H79:H80">
    <cfRule type="containsBlanks" dxfId="2573" priority="2379" stopIfTrue="1">
      <formula>LEN(TRIM(H79))=0</formula>
    </cfRule>
  </conditionalFormatting>
  <conditionalFormatting sqref="H83:H84">
    <cfRule type="containsBlanks" dxfId="2572" priority="2293" stopIfTrue="1">
      <formula>LEN(TRIM(H83))=0</formula>
    </cfRule>
  </conditionalFormatting>
  <conditionalFormatting sqref="H86 H88:H90">
    <cfRule type="containsBlanks" dxfId="2571" priority="2270" stopIfTrue="1">
      <formula>LEN(TRIM(H86))=0</formula>
    </cfRule>
  </conditionalFormatting>
  <conditionalFormatting sqref="H93:H98">
    <cfRule type="containsBlanks" dxfId="2570" priority="2174" stopIfTrue="1">
      <formula>LEN(TRIM(H93))=0</formula>
    </cfRule>
  </conditionalFormatting>
  <conditionalFormatting sqref="H118:H130">
    <cfRule type="containsBlanks" dxfId="2569" priority="2141" stopIfTrue="1">
      <formula>LEN(TRIM(H118))=0</formula>
    </cfRule>
  </conditionalFormatting>
  <conditionalFormatting sqref="H182:H187">
    <cfRule type="containsBlanks" dxfId="2568" priority="2032" stopIfTrue="1">
      <formula>LEN(TRIM(H182))=0</formula>
    </cfRule>
  </conditionalFormatting>
  <conditionalFormatting sqref="H221:H232">
    <cfRule type="containsBlanks" dxfId="2567" priority="2022" stopIfTrue="1">
      <formula>LEN(TRIM(H221))=0</formula>
    </cfRule>
  </conditionalFormatting>
  <conditionalFormatting sqref="H234:H238">
    <cfRule type="containsBlanks" dxfId="2566" priority="2017" stopIfTrue="1">
      <formula>LEN(TRIM(H234))=0</formula>
    </cfRule>
  </conditionalFormatting>
  <conditionalFormatting sqref="H240:H246">
    <cfRule type="containsBlanks" dxfId="2565" priority="2012" stopIfTrue="1">
      <formula>LEN(TRIM(H240))=0</formula>
    </cfRule>
  </conditionalFormatting>
  <conditionalFormatting sqref="H261:H274">
    <cfRule type="containsBlanks" dxfId="2564" priority="2002" stopIfTrue="1">
      <formula>LEN(TRIM(H261))=0</formula>
    </cfRule>
  </conditionalFormatting>
  <conditionalFormatting sqref="H277:H282">
    <cfRule type="containsBlanks" dxfId="2563" priority="1903" stopIfTrue="1">
      <formula>LEN(TRIM(H277))=0</formula>
    </cfRule>
  </conditionalFormatting>
  <conditionalFormatting sqref="H285">
    <cfRule type="containsBlanks" dxfId="2562" priority="1698" stopIfTrue="1">
      <formula>LEN(TRIM(H285))=0</formula>
    </cfRule>
  </conditionalFormatting>
  <conditionalFormatting sqref="H313:H317 H319:H320">
    <cfRule type="containsBlanks" dxfId="2561" priority="1660" stopIfTrue="1">
      <formula>LEN(TRIM(H313))=0</formula>
    </cfRule>
  </conditionalFormatting>
  <conditionalFormatting sqref="H376:H378">
    <cfRule type="containsBlanks" dxfId="2560" priority="211" stopIfTrue="1">
      <formula>LEN(TRIM(H376))=0</formula>
    </cfRule>
  </conditionalFormatting>
  <conditionalFormatting sqref="H380:H383">
    <cfRule type="containsBlanks" dxfId="2559" priority="206" stopIfTrue="1">
      <formula>LEN(TRIM(H380))=0</formula>
    </cfRule>
  </conditionalFormatting>
  <conditionalFormatting sqref="H385:H386 H388:H390">
    <cfRule type="containsBlanks" dxfId="2558" priority="201" stopIfTrue="1">
      <formula>LEN(TRIM(H385))=0</formula>
    </cfRule>
  </conditionalFormatting>
  <conditionalFormatting sqref="H392:H393">
    <cfRule type="containsBlanks" dxfId="2557" priority="196" stopIfTrue="1">
      <formula>LEN(TRIM(H392))=0</formula>
    </cfRule>
  </conditionalFormatting>
  <conditionalFormatting sqref="H395:H399">
    <cfRule type="containsBlanks" dxfId="2556" priority="191" stopIfTrue="1">
      <formula>LEN(TRIM(H395))=0</formula>
    </cfRule>
  </conditionalFormatting>
  <conditionalFormatting sqref="H415:H418">
    <cfRule type="containsBlanks" dxfId="2555" priority="1556" stopIfTrue="1">
      <formula>LEN(TRIM(H415))=0</formula>
    </cfRule>
  </conditionalFormatting>
  <conditionalFormatting sqref="H420:H423">
    <cfRule type="containsBlanks" dxfId="2554" priority="1541" stopIfTrue="1">
      <formula>LEN(TRIM(H420))=0</formula>
    </cfRule>
  </conditionalFormatting>
  <conditionalFormatting sqref="H426:H429">
    <cfRule type="containsBlanks" dxfId="2553" priority="1460" stopIfTrue="1">
      <formula>LEN(TRIM(H426))=0</formula>
    </cfRule>
  </conditionalFormatting>
  <conditionalFormatting sqref="J12:K18 J28:K34 J37:K46 J74:K77 J100:K116 J132:K143 J189:K219 J248:K259 J298:K302 J304:K306 J308:K311 J322:K326 J328:K366 J369:K374 J402:K413">
    <cfRule type="containsErrors" dxfId="2552" priority="3103" stopIfTrue="1">
      <formula>ISERROR(J12)</formula>
    </cfRule>
  </conditionalFormatting>
  <conditionalFormatting sqref="J20:K26">
    <cfRule type="containsErrors" dxfId="2551" priority="43" stopIfTrue="1">
      <formula>ISERROR(J20)</formula>
    </cfRule>
  </conditionalFormatting>
  <conditionalFormatting sqref="J48:K50">
    <cfRule type="containsErrors" dxfId="2550" priority="2500" stopIfTrue="1">
      <formula>ISERROR(J48)</formula>
    </cfRule>
  </conditionalFormatting>
  <conditionalFormatting sqref="J52:K54">
    <cfRule type="containsErrors" dxfId="2549" priority="2495" stopIfTrue="1">
      <formula>ISERROR(J52)</formula>
    </cfRule>
  </conditionalFormatting>
  <conditionalFormatting sqref="J56:K59">
    <cfRule type="containsErrors" dxfId="2548" priority="2490" stopIfTrue="1">
      <formula>ISERROR(J56)</formula>
    </cfRule>
  </conditionalFormatting>
  <conditionalFormatting sqref="J62:K64">
    <cfRule type="containsErrors" dxfId="2547" priority="2409" stopIfTrue="1">
      <formula>ISERROR(J62)</formula>
    </cfRule>
  </conditionalFormatting>
  <conditionalFormatting sqref="J66:K67">
    <cfRule type="containsErrors" dxfId="2546" priority="2386" stopIfTrue="1">
      <formula>ISERROR(J66)</formula>
    </cfRule>
  </conditionalFormatting>
  <conditionalFormatting sqref="J69:K72">
    <cfRule type="containsErrors" dxfId="2545" priority="238" stopIfTrue="1">
      <formula>ISERROR(J69)</formula>
    </cfRule>
  </conditionalFormatting>
  <conditionalFormatting sqref="J79:K80">
    <cfRule type="containsErrors" dxfId="2544" priority="2376" stopIfTrue="1">
      <formula>ISERROR(J79)</formula>
    </cfRule>
  </conditionalFormatting>
  <conditionalFormatting sqref="J83:K84">
    <cfRule type="containsErrors" dxfId="2543" priority="2290" stopIfTrue="1">
      <formula>ISERROR(J83)</formula>
    </cfRule>
  </conditionalFormatting>
  <conditionalFormatting sqref="J86:K86 J88:K90">
    <cfRule type="containsErrors" dxfId="2542" priority="2267" stopIfTrue="1">
      <formula>ISERROR(J86)</formula>
    </cfRule>
  </conditionalFormatting>
  <conditionalFormatting sqref="J93:K98">
    <cfRule type="containsErrors" dxfId="2541" priority="2171" stopIfTrue="1">
      <formula>ISERROR(J93)</formula>
    </cfRule>
  </conditionalFormatting>
  <conditionalFormatting sqref="J118:K130">
    <cfRule type="containsErrors" dxfId="2540" priority="2138" stopIfTrue="1">
      <formula>ISERROR(J118)</formula>
    </cfRule>
  </conditionalFormatting>
  <conditionalFormatting sqref="J146:K180">
    <cfRule type="containsErrors" dxfId="2539" priority="62" stopIfTrue="1">
      <formula>ISERROR(J146)</formula>
    </cfRule>
  </conditionalFormatting>
  <conditionalFormatting sqref="J182:K187">
    <cfRule type="containsErrors" dxfId="2538" priority="2029" stopIfTrue="1">
      <formula>ISERROR(J182)</formula>
    </cfRule>
  </conditionalFormatting>
  <conditionalFormatting sqref="J221:K232">
    <cfRule type="containsErrors" dxfId="2537" priority="2019" stopIfTrue="1">
      <formula>ISERROR(J221)</formula>
    </cfRule>
  </conditionalFormatting>
  <conditionalFormatting sqref="J234:K238">
    <cfRule type="containsErrors" dxfId="2536" priority="2014" stopIfTrue="1">
      <formula>ISERROR(J234)</formula>
    </cfRule>
  </conditionalFormatting>
  <conditionalFormatting sqref="J240:K246">
    <cfRule type="containsErrors" dxfId="2535" priority="2009" stopIfTrue="1">
      <formula>ISERROR(J240)</formula>
    </cfRule>
  </conditionalFormatting>
  <conditionalFormatting sqref="J261:K274">
    <cfRule type="containsErrors" dxfId="2534" priority="1999" stopIfTrue="1">
      <formula>ISERROR(J261)</formula>
    </cfRule>
  </conditionalFormatting>
  <conditionalFormatting sqref="J277:K282">
    <cfRule type="containsErrors" dxfId="2533" priority="1900" stopIfTrue="1">
      <formula>ISERROR(J277)</formula>
    </cfRule>
  </conditionalFormatting>
  <conditionalFormatting sqref="J285:K285">
    <cfRule type="containsErrors" dxfId="2532" priority="1695" stopIfTrue="1">
      <formula>ISERROR(J285)</formula>
    </cfRule>
  </conditionalFormatting>
  <conditionalFormatting sqref="J287:K296">
    <cfRule type="containsErrors" dxfId="2531" priority="255" stopIfTrue="1">
      <formula>ISERROR(J287)</formula>
    </cfRule>
  </conditionalFormatting>
  <conditionalFormatting sqref="J313:K317 J319:K320">
    <cfRule type="containsErrors" dxfId="2530" priority="1657" stopIfTrue="1">
      <formula>ISERROR(J313)</formula>
    </cfRule>
  </conditionalFormatting>
  <conditionalFormatting sqref="J376:K378">
    <cfRule type="containsErrors" dxfId="2529" priority="208" stopIfTrue="1">
      <formula>ISERROR(J376)</formula>
    </cfRule>
  </conditionalFormatting>
  <conditionalFormatting sqref="J380:K383">
    <cfRule type="containsErrors" dxfId="2528" priority="203" stopIfTrue="1">
      <formula>ISERROR(J380)</formula>
    </cfRule>
  </conditionalFormatting>
  <conditionalFormatting sqref="J385:K386 J388:K390">
    <cfRule type="containsErrors" dxfId="2527" priority="198" stopIfTrue="1">
      <formula>ISERROR(J385)</formula>
    </cfRule>
  </conditionalFormatting>
  <conditionalFormatting sqref="J392:K393">
    <cfRule type="containsErrors" dxfId="2526" priority="193" stopIfTrue="1">
      <formula>ISERROR(J392)</formula>
    </cfRule>
  </conditionalFormatting>
  <conditionalFormatting sqref="J395:K399">
    <cfRule type="containsErrors" dxfId="2525" priority="188" stopIfTrue="1">
      <formula>ISERROR(J395)</formula>
    </cfRule>
  </conditionalFormatting>
  <conditionalFormatting sqref="J415:K418">
    <cfRule type="containsErrors" dxfId="2524" priority="51" stopIfTrue="1">
      <formula>ISERROR(J415)</formula>
    </cfRule>
  </conditionalFormatting>
  <conditionalFormatting sqref="J420:K423">
    <cfRule type="containsErrors" dxfId="2523" priority="1538" stopIfTrue="1">
      <formula>ISERROR(J420)</formula>
    </cfRule>
  </conditionalFormatting>
  <conditionalFormatting sqref="J426:K429">
    <cfRule type="containsErrors" dxfId="2522" priority="1457" stopIfTrue="1">
      <formula>ISERROR(J426)</formula>
    </cfRule>
  </conditionalFormatting>
  <conditionalFormatting sqref="K10:K11 K19">
    <cfRule type="containsErrors" dxfId="2521" priority="3149" stopIfTrue="1">
      <formula>ISERROR(K10)</formula>
    </cfRule>
  </conditionalFormatting>
  <conditionalFormatting sqref="K27">
    <cfRule type="containsErrors" dxfId="2520" priority="3101" stopIfTrue="1">
      <formula>ISERROR(K27)</formula>
    </cfRule>
  </conditionalFormatting>
  <conditionalFormatting sqref="K35:K36">
    <cfRule type="containsErrors" dxfId="2519" priority="3083" stopIfTrue="1">
      <formula>ISERROR(K35)</formula>
    </cfRule>
  </conditionalFormatting>
  <conditionalFormatting sqref="K47">
    <cfRule type="containsErrors" dxfId="2518" priority="2526" stopIfTrue="1">
      <formula>ISERROR(K47)</formula>
    </cfRule>
  </conditionalFormatting>
  <conditionalFormatting sqref="K51">
    <cfRule type="containsErrors" dxfId="2517" priority="2525" stopIfTrue="1">
      <formula>ISERROR(K51)</formula>
    </cfRule>
  </conditionalFormatting>
  <conditionalFormatting sqref="K55">
    <cfRule type="containsErrors" dxfId="2516" priority="2524" stopIfTrue="1">
      <formula>ISERROR(K55)</formula>
    </cfRule>
  </conditionalFormatting>
  <conditionalFormatting sqref="K60:K61">
    <cfRule type="containsErrors" dxfId="2515" priority="3059" stopIfTrue="1">
      <formula>ISERROR(K60)</formula>
    </cfRule>
  </conditionalFormatting>
  <conditionalFormatting sqref="K65">
    <cfRule type="containsErrors" dxfId="2514" priority="2413" stopIfTrue="1">
      <formula>ISERROR(K65)</formula>
    </cfRule>
  </conditionalFormatting>
  <conditionalFormatting sqref="K68">
    <cfRule type="containsErrors" dxfId="2513" priority="2407" stopIfTrue="1">
      <formula>ISERROR(K68)</formula>
    </cfRule>
  </conditionalFormatting>
  <conditionalFormatting sqref="K73">
    <cfRule type="containsErrors" dxfId="2512" priority="268" stopIfTrue="1">
      <formula>ISERROR(K73)</formula>
    </cfRule>
  </conditionalFormatting>
  <conditionalFormatting sqref="K78">
    <cfRule type="containsErrors" dxfId="2511" priority="2406" stopIfTrue="1">
      <formula>ISERROR(K78)</formula>
    </cfRule>
  </conditionalFormatting>
  <conditionalFormatting sqref="K81:K82">
    <cfRule type="containsErrors" dxfId="2510" priority="3035" stopIfTrue="1">
      <formula>ISERROR(K81)</formula>
    </cfRule>
  </conditionalFormatting>
  <conditionalFormatting sqref="K85">
    <cfRule type="containsErrors" dxfId="2509" priority="2294" stopIfTrue="1">
      <formula>ISERROR(K85)</formula>
    </cfRule>
  </conditionalFormatting>
  <conditionalFormatting sqref="K87">
    <cfRule type="containsErrors" dxfId="2508" priority="264" stopIfTrue="1">
      <formula>ISERROR(K87)</formula>
    </cfRule>
  </conditionalFormatting>
  <conditionalFormatting sqref="K91:K92">
    <cfRule type="containsErrors" dxfId="2507" priority="3011" stopIfTrue="1">
      <formula>ISERROR(K91)</formula>
    </cfRule>
  </conditionalFormatting>
  <conditionalFormatting sqref="K99">
    <cfRule type="containsErrors" dxfId="2506" priority="2175" stopIfTrue="1">
      <formula>ISERROR(K99)</formula>
    </cfRule>
  </conditionalFormatting>
  <conditionalFormatting sqref="K117">
    <cfRule type="containsErrors" dxfId="2505" priority="2168" stopIfTrue="1">
      <formula>ISERROR(K117)</formula>
    </cfRule>
  </conditionalFormatting>
  <conditionalFormatting sqref="K131">
    <cfRule type="containsErrors" dxfId="2504" priority="2167" stopIfTrue="1">
      <formula>ISERROR(K131)</formula>
    </cfRule>
  </conditionalFormatting>
  <conditionalFormatting sqref="K144:K145">
    <cfRule type="containsErrors" dxfId="2503" priority="2987" stopIfTrue="1">
      <formula>ISERROR(K144)</formula>
    </cfRule>
  </conditionalFormatting>
  <conditionalFormatting sqref="K181">
    <cfRule type="containsErrors" dxfId="2502" priority="2056" stopIfTrue="1">
      <formula>ISERROR(K181)</formula>
    </cfRule>
  </conditionalFormatting>
  <conditionalFormatting sqref="K188">
    <cfRule type="containsErrors" dxfId="2501" priority="2050" stopIfTrue="1">
      <formula>ISERROR(K188)</formula>
    </cfRule>
  </conditionalFormatting>
  <conditionalFormatting sqref="K220">
    <cfRule type="containsErrors" dxfId="2500" priority="2049" stopIfTrue="1">
      <formula>ISERROR(K220)</formula>
    </cfRule>
  </conditionalFormatting>
  <conditionalFormatting sqref="K233">
    <cfRule type="containsErrors" dxfId="2499" priority="2048" stopIfTrue="1">
      <formula>ISERROR(K233)</formula>
    </cfRule>
  </conditionalFormatting>
  <conditionalFormatting sqref="K239">
    <cfRule type="containsErrors" dxfId="2498" priority="2047" stopIfTrue="1">
      <formula>ISERROR(K239)</formula>
    </cfRule>
  </conditionalFormatting>
  <conditionalFormatting sqref="K247">
    <cfRule type="containsErrors" dxfId="2497" priority="2046" stopIfTrue="1">
      <formula>ISERROR(K247)</formula>
    </cfRule>
  </conditionalFormatting>
  <conditionalFormatting sqref="K260">
    <cfRule type="containsErrors" dxfId="2496" priority="2045" stopIfTrue="1">
      <formula>ISERROR(K260)</formula>
    </cfRule>
  </conditionalFormatting>
  <conditionalFormatting sqref="K275:K276">
    <cfRule type="containsErrors" dxfId="2495" priority="1930" stopIfTrue="1">
      <formula>ISERROR(K275)</formula>
    </cfRule>
  </conditionalFormatting>
  <conditionalFormatting sqref="K283:K284">
    <cfRule type="containsErrors" dxfId="2494" priority="2915" stopIfTrue="1">
      <formula>ISERROR(K283)</formula>
    </cfRule>
  </conditionalFormatting>
  <conditionalFormatting sqref="K286">
    <cfRule type="containsErrors" dxfId="2493" priority="1699" stopIfTrue="1">
      <formula>ISERROR(K286)</formula>
    </cfRule>
  </conditionalFormatting>
  <conditionalFormatting sqref="K297">
    <cfRule type="containsErrors" dxfId="2492" priority="1693" stopIfTrue="1">
      <formula>ISERROR(K297)</formula>
    </cfRule>
  </conditionalFormatting>
  <conditionalFormatting sqref="K303">
    <cfRule type="containsErrors" dxfId="2491" priority="1692" stopIfTrue="1">
      <formula>ISERROR(K303)</formula>
    </cfRule>
  </conditionalFormatting>
  <conditionalFormatting sqref="K307">
    <cfRule type="containsErrors" dxfId="2490" priority="261" stopIfTrue="1">
      <formula>ISERROR(K307)</formula>
    </cfRule>
  </conditionalFormatting>
  <conditionalFormatting sqref="K312">
    <cfRule type="containsErrors" dxfId="2489" priority="1691" stopIfTrue="1">
      <formula>ISERROR(K312)</formula>
    </cfRule>
  </conditionalFormatting>
  <conditionalFormatting sqref="K318">
    <cfRule type="containsErrors" dxfId="2488" priority="262" stopIfTrue="1">
      <formula>ISERROR(K318)</formula>
    </cfRule>
  </conditionalFormatting>
  <conditionalFormatting sqref="K321">
    <cfRule type="containsErrors" dxfId="2487" priority="1690" stopIfTrue="1">
      <formula>ISERROR(K321)</formula>
    </cfRule>
  </conditionalFormatting>
  <conditionalFormatting sqref="K327">
    <cfRule type="containsErrors" dxfId="2486" priority="1689" stopIfTrue="1">
      <formula>ISERROR(K327)</formula>
    </cfRule>
  </conditionalFormatting>
  <conditionalFormatting sqref="K343:K344">
    <cfRule type="containsErrors" dxfId="2485" priority="2939" stopIfTrue="1">
      <formula>ISERROR(K343)</formula>
    </cfRule>
  </conditionalFormatting>
  <conditionalFormatting sqref="K357">
    <cfRule type="containsErrors" dxfId="2484" priority="1818" stopIfTrue="1">
      <formula>ISERROR(K357)</formula>
    </cfRule>
  </conditionalFormatting>
  <conditionalFormatting sqref="K367:K368">
    <cfRule type="containsErrors" dxfId="2483" priority="236" stopIfTrue="1">
      <formula>ISERROR(K367)</formula>
    </cfRule>
  </conditionalFormatting>
  <conditionalFormatting sqref="K375">
    <cfRule type="containsErrors" dxfId="2482" priority="235" stopIfTrue="1">
      <formula>ISERROR(K375)</formula>
    </cfRule>
  </conditionalFormatting>
  <conditionalFormatting sqref="K379">
    <cfRule type="containsErrors" dxfId="2481" priority="229" stopIfTrue="1">
      <formula>ISERROR(K379)</formula>
    </cfRule>
  </conditionalFormatting>
  <conditionalFormatting sqref="K384">
    <cfRule type="containsErrors" dxfId="2480" priority="228" stopIfTrue="1">
      <formula>ISERROR(K384)</formula>
    </cfRule>
  </conditionalFormatting>
  <conditionalFormatting sqref="K387">
    <cfRule type="containsErrors" dxfId="2479" priority="116" stopIfTrue="1">
      <formula>ISERROR(K387)</formula>
    </cfRule>
  </conditionalFormatting>
  <conditionalFormatting sqref="K391">
    <cfRule type="containsErrors" dxfId="2478" priority="227" stopIfTrue="1">
      <formula>ISERROR(K391)</formula>
    </cfRule>
  </conditionalFormatting>
  <conditionalFormatting sqref="K394">
    <cfRule type="containsErrors" dxfId="2477" priority="226" stopIfTrue="1">
      <formula>ISERROR(K394)</formula>
    </cfRule>
  </conditionalFormatting>
  <conditionalFormatting sqref="K400:K401">
    <cfRule type="containsErrors" dxfId="2476" priority="37" stopIfTrue="1">
      <formula>ISERROR(K400)</formula>
    </cfRule>
  </conditionalFormatting>
  <conditionalFormatting sqref="K414">
    <cfRule type="containsErrors" dxfId="2475" priority="1580" stopIfTrue="1">
      <formula>ISERROR(K414)</formula>
    </cfRule>
  </conditionalFormatting>
  <conditionalFormatting sqref="K419">
    <cfRule type="containsErrors" dxfId="2474" priority="1572" stopIfTrue="1">
      <formula>ISERROR(K419)</formula>
    </cfRule>
  </conditionalFormatting>
  <conditionalFormatting sqref="K424:K425">
    <cfRule type="containsErrors" dxfId="2473" priority="2867" stopIfTrue="1">
      <formula>ISERROR(K424)</formula>
    </cfRule>
  </conditionalFormatting>
  <printOptions horizontalCentered="1"/>
  <pageMargins left="0.78740157480314965" right="0.19685039370078741" top="0.39370078740157483" bottom="0.78740157480314965" header="0" footer="0.19685039370078741"/>
  <pageSetup paperSize="9" scale="64" fitToWidth="0" fitToHeight="0" orientation="landscape" verticalDpi="72" r:id="rId1"/>
  <headerFooter alignWithMargins="0">
    <oddFooter>&amp;LPlanilha Orçamentária A&amp;RPágina &amp;P de &amp;N</oddFooter>
  </headerFooter>
  <rowBreaks count="6" manualBreakCount="6">
    <brk id="26" max="10" man="1"/>
    <brk id="54" max="10" man="1"/>
    <brk id="67" max="10" man="1"/>
    <brk id="140" max="10" man="1"/>
    <brk id="177" max="10" man="1"/>
    <brk id="3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10">
    <tabColor rgb="FF00B050"/>
  </sheetPr>
  <dimension ref="A1:U80"/>
  <sheetViews>
    <sheetView view="pageBreakPreview" zoomScale="70" zoomScaleNormal="70" zoomScaleSheetLayoutView="70" workbookViewId="0">
      <pane xSplit="4" ySplit="13" topLeftCell="E14" activePane="bottomRight" state="frozen"/>
      <selection pane="topRight" activeCell="E1" sqref="E1"/>
      <selection pane="bottomLeft" activeCell="A14" sqref="A14"/>
      <selection pane="bottomRight" activeCell="E1" sqref="E1:T9"/>
    </sheetView>
  </sheetViews>
  <sheetFormatPr defaultRowHeight="12.75"/>
  <cols>
    <col min="1" max="1" width="7.7109375" style="61" customWidth="1"/>
    <col min="2" max="2" width="60.7109375" style="39" customWidth="1"/>
    <col min="3" max="3" width="23.7109375" style="66" customWidth="1"/>
    <col min="4" max="4" width="2.7109375" style="39" customWidth="1"/>
    <col min="5" max="5" width="24.7109375" style="40" customWidth="1"/>
    <col min="6" max="6" width="12.7109375" style="41" customWidth="1"/>
    <col min="7" max="7" width="24.7109375" style="40" customWidth="1"/>
    <col min="8" max="8" width="12.7109375" style="41" customWidth="1"/>
    <col min="9" max="9" width="24.7109375" style="40" customWidth="1"/>
    <col min="10" max="10" width="12.7109375" style="41" customWidth="1"/>
    <col min="11" max="11" width="24.7109375" style="40" customWidth="1"/>
    <col min="12" max="12" width="12.7109375" style="41" customWidth="1"/>
    <col min="13" max="13" width="24.7109375" style="40" customWidth="1"/>
    <col min="14" max="14" width="12.7109375" style="41" customWidth="1"/>
    <col min="15" max="15" width="24.7109375" style="40" customWidth="1"/>
    <col min="16" max="16" width="12.7109375" style="41" customWidth="1"/>
    <col min="17" max="17" width="24.7109375" style="40" customWidth="1"/>
    <col min="18" max="18" width="12.7109375" style="41" customWidth="1"/>
    <col min="19" max="19" width="24.7109375" style="40" customWidth="1"/>
    <col min="20" max="20" width="12.7109375" style="41" customWidth="1"/>
    <col min="21" max="21" width="10.85546875" style="39" bestFit="1" customWidth="1"/>
    <col min="22" max="23" width="9.140625" style="39"/>
    <col min="24" max="24" width="11.42578125" style="39" bestFit="1" customWidth="1"/>
    <col min="25" max="16384" width="9.140625" style="39"/>
  </cols>
  <sheetData>
    <row r="1" spans="1:21">
      <c r="A1" s="140"/>
      <c r="B1" s="141"/>
      <c r="C1" s="142"/>
      <c r="E1" s="300" t="s">
        <v>575</v>
      </c>
      <c r="F1" s="301"/>
      <c r="G1" s="301"/>
      <c r="H1" s="301"/>
      <c r="I1" s="301"/>
      <c r="J1" s="301"/>
      <c r="K1" s="301"/>
      <c r="L1" s="301"/>
      <c r="M1" s="301"/>
      <c r="N1" s="301"/>
      <c r="O1" s="301"/>
      <c r="P1" s="301"/>
      <c r="Q1" s="301"/>
      <c r="R1" s="301"/>
      <c r="S1" s="301"/>
      <c r="T1" s="302"/>
    </row>
    <row r="2" spans="1:21">
      <c r="A2" s="143"/>
      <c r="C2" s="144"/>
      <c r="E2" s="303"/>
      <c r="F2" s="304"/>
      <c r="G2" s="304"/>
      <c r="H2" s="304"/>
      <c r="I2" s="304"/>
      <c r="J2" s="304"/>
      <c r="K2" s="304"/>
      <c r="L2" s="304"/>
      <c r="M2" s="304"/>
      <c r="N2" s="304"/>
      <c r="O2" s="304"/>
      <c r="P2" s="304"/>
      <c r="Q2" s="304"/>
      <c r="R2" s="304"/>
      <c r="S2" s="304"/>
      <c r="T2" s="305"/>
    </row>
    <row r="3" spans="1:21">
      <c r="A3" s="143"/>
      <c r="C3" s="144"/>
      <c r="E3" s="303"/>
      <c r="F3" s="304"/>
      <c r="G3" s="304"/>
      <c r="H3" s="304"/>
      <c r="I3" s="304"/>
      <c r="J3" s="304"/>
      <c r="K3" s="304"/>
      <c r="L3" s="304"/>
      <c r="M3" s="304"/>
      <c r="N3" s="304"/>
      <c r="O3" s="304"/>
      <c r="P3" s="304"/>
      <c r="Q3" s="304"/>
      <c r="R3" s="304"/>
      <c r="S3" s="304"/>
      <c r="T3" s="305"/>
    </row>
    <row r="4" spans="1:21">
      <c r="A4" s="143"/>
      <c r="C4" s="144"/>
      <c r="E4" s="303"/>
      <c r="F4" s="304"/>
      <c r="G4" s="304"/>
      <c r="H4" s="304"/>
      <c r="I4" s="304"/>
      <c r="J4" s="304"/>
      <c r="K4" s="304"/>
      <c r="L4" s="304"/>
      <c r="M4" s="304"/>
      <c r="N4" s="304"/>
      <c r="O4" s="304"/>
      <c r="P4" s="304"/>
      <c r="Q4" s="304"/>
      <c r="R4" s="304"/>
      <c r="S4" s="304"/>
      <c r="T4" s="305"/>
    </row>
    <row r="5" spans="1:21">
      <c r="A5" s="143"/>
      <c r="C5" s="144"/>
      <c r="E5" s="303"/>
      <c r="F5" s="304"/>
      <c r="G5" s="304"/>
      <c r="H5" s="304"/>
      <c r="I5" s="304"/>
      <c r="J5" s="304"/>
      <c r="K5" s="304"/>
      <c r="L5" s="304"/>
      <c r="M5" s="304"/>
      <c r="N5" s="304"/>
      <c r="O5" s="304"/>
      <c r="P5" s="304"/>
      <c r="Q5" s="304"/>
      <c r="R5" s="304"/>
      <c r="S5" s="304"/>
      <c r="T5" s="305"/>
    </row>
    <row r="6" spans="1:21" ht="13.5" thickBot="1">
      <c r="A6" s="143"/>
      <c r="C6" s="144"/>
      <c r="E6" s="306"/>
      <c r="F6" s="307"/>
      <c r="G6" s="307"/>
      <c r="H6" s="307"/>
      <c r="I6" s="307"/>
      <c r="J6" s="307"/>
      <c r="K6" s="307"/>
      <c r="L6" s="307"/>
      <c r="M6" s="307"/>
      <c r="N6" s="307"/>
      <c r="O6" s="307"/>
      <c r="P6" s="307"/>
      <c r="Q6" s="307"/>
      <c r="R6" s="307"/>
      <c r="S6" s="307"/>
      <c r="T6" s="308"/>
    </row>
    <row r="7" spans="1:21">
      <c r="A7" s="143"/>
      <c r="C7" s="144"/>
      <c r="E7" s="309" t="s">
        <v>1374</v>
      </c>
      <c r="F7" s="310"/>
      <c r="G7" s="310"/>
      <c r="H7" s="310"/>
      <c r="I7" s="310"/>
      <c r="J7" s="310"/>
      <c r="K7" s="310"/>
      <c r="L7" s="310"/>
      <c r="M7" s="310"/>
      <c r="N7" s="310"/>
      <c r="O7" s="310"/>
      <c r="P7" s="310"/>
      <c r="Q7" s="310"/>
      <c r="R7" s="310"/>
      <c r="S7" s="310"/>
      <c r="T7" s="311"/>
    </row>
    <row r="8" spans="1:21">
      <c r="A8" s="143"/>
      <c r="C8" s="144"/>
      <c r="E8" s="312"/>
      <c r="F8" s="313"/>
      <c r="G8" s="313"/>
      <c r="H8" s="313"/>
      <c r="I8" s="313"/>
      <c r="J8" s="313"/>
      <c r="K8" s="313"/>
      <c r="L8" s="313"/>
      <c r="M8" s="313"/>
      <c r="N8" s="313"/>
      <c r="O8" s="313"/>
      <c r="P8" s="313"/>
      <c r="Q8" s="313"/>
      <c r="R8" s="313"/>
      <c r="S8" s="313"/>
      <c r="T8" s="314"/>
    </row>
    <row r="9" spans="1:21" ht="13.5" thickBot="1">
      <c r="A9" s="145"/>
      <c r="B9" s="146"/>
      <c r="C9" s="147"/>
      <c r="E9" s="315"/>
      <c r="F9" s="316"/>
      <c r="G9" s="316"/>
      <c r="H9" s="316"/>
      <c r="I9" s="316"/>
      <c r="J9" s="316"/>
      <c r="K9" s="316"/>
      <c r="L9" s="316"/>
      <c r="M9" s="316"/>
      <c r="N9" s="316"/>
      <c r="O9" s="316"/>
      <c r="P9" s="316"/>
      <c r="Q9" s="316"/>
      <c r="R9" s="316"/>
      <c r="S9" s="316"/>
      <c r="T9" s="317"/>
    </row>
    <row r="10" spans="1:21">
      <c r="A10" s="42"/>
      <c r="B10" s="139"/>
      <c r="C10" s="135"/>
      <c r="E10" s="43"/>
      <c r="F10" s="44"/>
      <c r="G10" s="43"/>
      <c r="H10" s="44"/>
      <c r="I10" s="43"/>
      <c r="J10" s="44"/>
      <c r="K10" s="43"/>
      <c r="L10" s="44"/>
      <c r="M10" s="43"/>
      <c r="N10" s="44"/>
      <c r="O10" s="43"/>
      <c r="P10" s="44"/>
      <c r="Q10" s="43"/>
      <c r="R10" s="44"/>
      <c r="S10" s="43"/>
      <c r="T10" s="45"/>
    </row>
    <row r="11" spans="1:21" ht="30">
      <c r="A11" s="320" t="s">
        <v>300</v>
      </c>
      <c r="B11" s="320"/>
      <c r="C11" s="320"/>
      <c r="D11" s="320"/>
      <c r="E11" s="320"/>
      <c r="F11" s="320"/>
      <c r="G11" s="320"/>
      <c r="H11" s="320"/>
      <c r="I11" s="320"/>
      <c r="J11" s="320"/>
      <c r="K11" s="320"/>
      <c r="L11" s="320"/>
      <c r="M11" s="320"/>
      <c r="N11" s="320"/>
      <c r="O11" s="320"/>
      <c r="P11" s="320"/>
      <c r="Q11" s="320"/>
      <c r="R11" s="320"/>
      <c r="S11" s="320"/>
      <c r="T11" s="320"/>
    </row>
    <row r="12" spans="1:21" ht="20.100000000000001" customHeight="1">
      <c r="A12" s="321" t="s">
        <v>0</v>
      </c>
      <c r="B12" s="321" t="s">
        <v>1</v>
      </c>
      <c r="C12" s="322" t="s">
        <v>301</v>
      </c>
      <c r="E12" s="323" t="s">
        <v>302</v>
      </c>
      <c r="F12" s="323"/>
      <c r="G12" s="323" t="s">
        <v>303</v>
      </c>
      <c r="H12" s="323"/>
      <c r="I12" s="323" t="s">
        <v>304</v>
      </c>
      <c r="J12" s="323"/>
      <c r="K12" s="323" t="s">
        <v>305</v>
      </c>
      <c r="L12" s="323"/>
      <c r="M12" s="323" t="s">
        <v>306</v>
      </c>
      <c r="N12" s="323"/>
      <c r="O12" s="323" t="s">
        <v>307</v>
      </c>
      <c r="P12" s="323"/>
      <c r="Q12" s="323" t="s">
        <v>1332</v>
      </c>
      <c r="R12" s="323"/>
      <c r="S12" s="323" t="s">
        <v>1333</v>
      </c>
      <c r="T12" s="323"/>
    </row>
    <row r="13" spans="1:21" ht="20.100000000000001" customHeight="1">
      <c r="A13" s="321"/>
      <c r="B13" s="321"/>
      <c r="C13" s="322"/>
      <c r="E13" s="46" t="s">
        <v>21</v>
      </c>
      <c r="F13" s="47" t="s">
        <v>6</v>
      </c>
      <c r="G13" s="46" t="s">
        <v>21</v>
      </c>
      <c r="H13" s="47" t="s">
        <v>6</v>
      </c>
      <c r="I13" s="46" t="s">
        <v>21</v>
      </c>
      <c r="J13" s="47" t="s">
        <v>6</v>
      </c>
      <c r="K13" s="46" t="s">
        <v>21</v>
      </c>
      <c r="L13" s="47" t="s">
        <v>6</v>
      </c>
      <c r="M13" s="46" t="s">
        <v>21</v>
      </c>
      <c r="N13" s="47" t="s">
        <v>6</v>
      </c>
      <c r="O13" s="46" t="s">
        <v>21</v>
      </c>
      <c r="P13" s="47" t="s">
        <v>6</v>
      </c>
      <c r="Q13" s="46" t="s">
        <v>21</v>
      </c>
      <c r="R13" s="47" t="s">
        <v>6</v>
      </c>
      <c r="S13" s="46" t="s">
        <v>21</v>
      </c>
      <c r="T13" s="47" t="s">
        <v>6</v>
      </c>
    </row>
    <row r="14" spans="1:21" s="49" customFormat="1">
      <c r="A14" s="48"/>
      <c r="E14" s="50"/>
      <c r="F14" s="51"/>
      <c r="G14" s="50"/>
      <c r="H14" s="51"/>
      <c r="I14" s="50"/>
      <c r="J14" s="51"/>
      <c r="K14" s="50"/>
      <c r="L14" s="51"/>
      <c r="M14" s="50"/>
      <c r="N14" s="51"/>
      <c r="O14" s="50"/>
      <c r="P14" s="51"/>
      <c r="Q14" s="50"/>
      <c r="R14" s="51"/>
      <c r="S14" s="50"/>
      <c r="T14" s="51"/>
    </row>
    <row r="15" spans="1:21" s="49" customFormat="1" ht="18">
      <c r="A15" s="48"/>
      <c r="B15" s="318" t="str">
        <f>PLAN.A!E8</f>
        <v>Planilha orçamentária A - Obra de construção do Restaurante Estudantil, urbanização do entorno e demais obras complementares</v>
      </c>
      <c r="C15" s="318"/>
      <c r="D15" s="319"/>
      <c r="E15" s="318"/>
      <c r="F15" s="318"/>
      <c r="G15" s="318"/>
      <c r="H15" s="318"/>
      <c r="I15" s="318"/>
      <c r="J15" s="318"/>
      <c r="K15" s="318"/>
      <c r="L15" s="318"/>
      <c r="M15" s="318"/>
      <c r="N15" s="318"/>
      <c r="O15" s="318"/>
      <c r="P15" s="318"/>
      <c r="Q15" s="318"/>
      <c r="R15" s="318"/>
      <c r="S15" s="318"/>
      <c r="T15" s="318"/>
    </row>
    <row r="16" spans="1:21" s="55" customFormat="1" ht="15.75">
      <c r="A16" s="52">
        <v>1</v>
      </c>
      <c r="B16" s="52" t="str">
        <f>VLOOKUP($A16,PLAN.A!$E$10:$K$429,2,FALSE)</f>
        <v>SERVIÇOS TÉCNICOS E PRELIMINARES</v>
      </c>
      <c r="C16" s="169">
        <f>VLOOKUP($A16,PLAN.A!$E$10:$K$429,7,FALSE)</f>
        <v>196817.53</v>
      </c>
      <c r="D16" s="136"/>
      <c r="E16" s="67">
        <f>SUM(E17:E19)</f>
        <v>38069.955110000003</v>
      </c>
      <c r="F16" s="53">
        <f>IF(E16=0,0,E16/$C16)</f>
        <v>0.193427664243119</v>
      </c>
      <c r="G16" s="67">
        <f>SUM(G17:G19)</f>
        <v>81355.968410000001</v>
      </c>
      <c r="H16" s="53">
        <f>IF(G16=0,0,G16/$C16)</f>
        <v>0.41335732853674162</v>
      </c>
      <c r="I16" s="67">
        <f>SUM(I17:I19)</f>
        <v>6551.1866449999998</v>
      </c>
      <c r="J16" s="53">
        <f>IF(I16=0,0,I16/$C16)</f>
        <v>3.3285585105147897E-2</v>
      </c>
      <c r="K16" s="67">
        <f>SUM(K17:K19)</f>
        <v>6820.2926900000002</v>
      </c>
      <c r="L16" s="53">
        <f>IF(K16=0,0,K16/$C16)</f>
        <v>3.4652872079026703E-2</v>
      </c>
      <c r="M16" s="67">
        <f>SUM(M17:M19)</f>
        <v>10373.872515000001</v>
      </c>
      <c r="N16" s="53">
        <f>IF(M16=0,0,M16/$C16)</f>
        <v>5.2708071862298041E-2</v>
      </c>
      <c r="O16" s="67">
        <f>SUM(O17:O19)</f>
        <v>12782.026610000001</v>
      </c>
      <c r="P16" s="53">
        <f>IF(O16=0,0,O16/$C16)</f>
        <v>6.4943537346495508E-2</v>
      </c>
      <c r="Q16" s="67">
        <f>SUM(Q17:Q19)</f>
        <v>21807.429349999999</v>
      </c>
      <c r="R16" s="53">
        <f>IF(Q16=0,0,Q16/$C16)</f>
        <v>0.11080023893196911</v>
      </c>
      <c r="S16" s="67">
        <f>SUM(S17:S19)</f>
        <v>19056.798670000007</v>
      </c>
      <c r="T16" s="53">
        <f>IF(S16=0,0,S16/$C16)</f>
        <v>9.6824701895202162E-2</v>
      </c>
      <c r="U16" s="54" t="str">
        <f>IF(C16=(E16+G16+I16+K16+M16+O16+Q16+S16)," ","ERRO NO SOMATÓRIO")</f>
        <v xml:space="preserve"> </v>
      </c>
    </row>
    <row r="17" spans="1:21" s="49" customFormat="1" ht="25.5">
      <c r="A17" s="56" t="s">
        <v>104</v>
      </c>
      <c r="B17" s="57" t="str">
        <f>VLOOKUP($A17,PLAN.A!$E$10:$K$429,2,FALSE)</f>
        <v>SERVIÇOS TÉCNICOS DE PLANEJAMENTO E ACOMPANHAMENTO DA OBRA</v>
      </c>
      <c r="C17" s="68">
        <f>VLOOKUP($A17,PLAN.A!$E$10:$K$429,7,FALSE)</f>
        <v>105953.68000000001</v>
      </c>
      <c r="E17" s="58">
        <f>PLAN.A!K12+PLAN.A!K13+PLAN.A!K14+PLAN.A!K15+PLAN.A!K16+PLAN.A!K17+PLAN.A!K18*1.62%</f>
        <v>38069.955110000003</v>
      </c>
      <c r="F17" s="59">
        <f t="shared" ref="F17:F19" si="0">IF(E17&gt;0,E17/$C17, " ")</f>
        <v>0.35930753051710901</v>
      </c>
      <c r="G17" s="58">
        <f>PLAN.A!K18*10.22%</f>
        <v>7051.9584100000011</v>
      </c>
      <c r="H17" s="59">
        <f t="shared" ref="H17:H19" si="1">IF(G17&gt;0,G17/$C17, " ")</f>
        <v>6.6556993678747164E-2</v>
      </c>
      <c r="I17" s="58">
        <f>PLAN.A!K18*5.59%</f>
        <v>3857.1866450000002</v>
      </c>
      <c r="J17" s="59">
        <f t="shared" ref="J17:J19" si="2">IF(I17&gt;0,I17/$C17, " ")</f>
        <v>3.640446131743607E-2</v>
      </c>
      <c r="K17" s="58">
        <f>PLAN.A!K18*5.98%</f>
        <v>4126.2926900000002</v>
      </c>
      <c r="L17" s="59">
        <f t="shared" ref="L17:L19" si="3">IF(K17&gt;0,K17/$C17, " ")</f>
        <v>3.8944307455861846E-2</v>
      </c>
      <c r="M17" s="58">
        <f>PLAN.A!K18*11.13%</f>
        <v>7679.8725150000009</v>
      </c>
      <c r="N17" s="59">
        <f t="shared" ref="N17:N19" si="4">IF(M17&gt;0,M17/$C17, " ")</f>
        <v>7.2483301335073969E-2</v>
      </c>
      <c r="O17" s="58">
        <f>PLAN.A!K18*14.62%</f>
        <v>10088.026610000001</v>
      </c>
      <c r="P17" s="59">
        <f t="shared" ref="P17:P19" si="5">IF(O17&gt;0,O17/$C17, " ")</f>
        <v>9.5211668060986646E-2</v>
      </c>
      <c r="Q17" s="58">
        <f>PLAN.A!K18*27.7%</f>
        <v>19113.429349999999</v>
      </c>
      <c r="R17" s="59">
        <f t="shared" ref="R17:R19" si="6">IF(Q17&gt;0,Q17/$C17, " ")</f>
        <v>0.18039420008818946</v>
      </c>
      <c r="S17" s="58">
        <f>C17-E17-G17-I17-K17-M17-O17-Q17</f>
        <v>15966.958670000007</v>
      </c>
      <c r="T17" s="59">
        <f t="shared" ref="T17:T19" si="7">IF(S17&gt;0,S17/$C17, " ")</f>
        <v>0.1506975375465959</v>
      </c>
      <c r="U17" s="54" t="str">
        <f t="shared" ref="U17:U76" si="8">IF(C17=(E17+G17+I17+K17+M17+O17+Q17+S17)," ","ERRO NO SOMATÓRIO")</f>
        <v xml:space="preserve"> </v>
      </c>
    </row>
    <row r="18" spans="1:21" s="49" customFormat="1" ht="25.5">
      <c r="A18" s="56" t="s">
        <v>483</v>
      </c>
      <c r="B18" s="57" t="str">
        <f>VLOOKUP($A18,PLAN.A!$E$10:$K$429,2,FALSE)</f>
        <v>DEMOLIÇÕES, LIMPEZA DO TERRENO, MOVIMENTAÇÃO DE TERRA E LOCAÇÃO DA OBRA</v>
      </c>
      <c r="C18" s="68">
        <f>VLOOKUP($A18,PLAN.A!$E$10:$K$429,7,FALSE)</f>
        <v>30785.599999999999</v>
      </c>
      <c r="E18" s="58"/>
      <c r="F18" s="59" t="str">
        <f t="shared" si="0"/>
        <v xml:space="preserve"> </v>
      </c>
      <c r="G18" s="58">
        <f>C18</f>
        <v>30785.599999999999</v>
      </c>
      <c r="H18" s="59">
        <f t="shared" si="1"/>
        <v>1</v>
      </c>
      <c r="I18" s="58"/>
      <c r="J18" s="59" t="str">
        <f t="shared" si="2"/>
        <v xml:space="preserve"> </v>
      </c>
      <c r="K18" s="58"/>
      <c r="L18" s="59" t="str">
        <f t="shared" si="3"/>
        <v xml:space="preserve"> </v>
      </c>
      <c r="M18" s="58"/>
      <c r="N18" s="59" t="str">
        <f t="shared" si="4"/>
        <v xml:space="preserve"> </v>
      </c>
      <c r="O18" s="58"/>
      <c r="P18" s="59" t="str">
        <f t="shared" si="5"/>
        <v xml:space="preserve"> </v>
      </c>
      <c r="Q18" s="58"/>
      <c r="R18" s="59" t="str">
        <f t="shared" si="6"/>
        <v xml:space="preserve"> </v>
      </c>
      <c r="S18" s="58"/>
      <c r="T18" s="59" t="str">
        <f t="shared" si="7"/>
        <v xml:space="preserve"> </v>
      </c>
      <c r="U18" s="54" t="str">
        <f t="shared" si="8"/>
        <v xml:space="preserve"> </v>
      </c>
    </row>
    <row r="19" spans="1:21" s="49" customFormat="1" ht="15.75">
      <c r="A19" s="56" t="s">
        <v>484</v>
      </c>
      <c r="B19" s="57" t="str">
        <f>VLOOKUP($A19,PLAN.A!$E$10:$K$429,2,FALSE)</f>
        <v>MOBILIZAÇÃO/DESMOBILIZAÇÃO E CANTEIRO DE OBRAS</v>
      </c>
      <c r="C19" s="68">
        <f>VLOOKUP($A19,PLAN.A!$E$10:$K$429,7,FALSE)</f>
        <v>60078.25</v>
      </c>
      <c r="E19" s="58"/>
      <c r="F19" s="59" t="str">
        <f t="shared" si="0"/>
        <v xml:space="preserve"> </v>
      </c>
      <c r="G19" s="58">
        <f>PLAN.A!K28*0.75+PLAN.A!K29+PLAN.A!K30+PLAN.A!K31+PLAN.A!K32+PLAN.A!J33+PLAN.A!J34</f>
        <v>43518.409999999996</v>
      </c>
      <c r="H19" s="59">
        <f t="shared" si="1"/>
        <v>0.72436214437005064</v>
      </c>
      <c r="I19" s="58">
        <f>PLAN.A!J33+PLAN.A!J34</f>
        <v>2694</v>
      </c>
      <c r="J19" s="59">
        <f t="shared" si="2"/>
        <v>4.4841519185395716E-2</v>
      </c>
      <c r="K19" s="58">
        <f>PLAN.A!J33+PLAN.A!J34</f>
        <v>2694</v>
      </c>
      <c r="L19" s="59">
        <f t="shared" si="3"/>
        <v>4.4841519185395716E-2</v>
      </c>
      <c r="M19" s="58">
        <f>PLAN.A!J33+PLAN.A!J34</f>
        <v>2694</v>
      </c>
      <c r="N19" s="59">
        <f t="shared" si="4"/>
        <v>4.4841519185395716E-2</v>
      </c>
      <c r="O19" s="58">
        <f>PLAN.A!J33+PLAN.A!J34</f>
        <v>2694</v>
      </c>
      <c r="P19" s="59">
        <f t="shared" si="5"/>
        <v>4.4841519185395716E-2</v>
      </c>
      <c r="Q19" s="58">
        <f>PLAN.A!J33+PLAN.A!J34</f>
        <v>2694</v>
      </c>
      <c r="R19" s="59">
        <f t="shared" si="6"/>
        <v>4.4841519185395716E-2</v>
      </c>
      <c r="S19" s="58">
        <f>PLAN.A!J33+PLAN.A!J34+PLAN.A!K28*0.25</f>
        <v>3089.84</v>
      </c>
      <c r="T19" s="59">
        <f t="shared" si="7"/>
        <v>5.1430259702970708E-2</v>
      </c>
      <c r="U19" s="54" t="str">
        <f t="shared" si="8"/>
        <v xml:space="preserve"> </v>
      </c>
    </row>
    <row r="20" spans="1:21" s="55" customFormat="1" ht="15.75">
      <c r="A20" s="52">
        <v>2</v>
      </c>
      <c r="B20" s="52" t="str">
        <f>VLOOKUP($A20,PLAN.A!$E$10:$K$429,2,FALSE)</f>
        <v>INFRAESTRUTURA E SUPERESTRUTURA</v>
      </c>
      <c r="C20" s="169">
        <f>VLOOKUP($A20,PLAN.A!$E$10:$K$429,7,FALSE)</f>
        <v>390065.70000000007</v>
      </c>
      <c r="D20" s="136"/>
      <c r="E20" s="67">
        <f>SUM(E21:E24)</f>
        <v>0</v>
      </c>
      <c r="F20" s="53">
        <f>IF(E20=0,0,E20/$C20)</f>
        <v>0</v>
      </c>
      <c r="G20" s="67">
        <f>SUM(G21:G24)</f>
        <v>133887.16</v>
      </c>
      <c r="H20" s="53">
        <f>IF(G20=0,0,G20/$C20)</f>
        <v>0.34324258708212485</v>
      </c>
      <c r="I20" s="67">
        <f>SUM(I21:I24)</f>
        <v>123674.19000000002</v>
      </c>
      <c r="J20" s="53">
        <f>IF(I20=0,0,I20/$C20)</f>
        <v>0.31705989529456191</v>
      </c>
      <c r="K20" s="67">
        <f>SUM(K21:K24)</f>
        <v>132504.35</v>
      </c>
      <c r="L20" s="53">
        <f>IF(K20=0,0,K20/$C20)</f>
        <v>0.33969751762331313</v>
      </c>
      <c r="M20" s="67">
        <f>SUM(M21:M24)</f>
        <v>0</v>
      </c>
      <c r="N20" s="53">
        <f>IF(M20=0,0,M20/$C20)</f>
        <v>0</v>
      </c>
      <c r="O20" s="67">
        <f>SUM(O21:O24)</f>
        <v>0</v>
      </c>
      <c r="P20" s="53">
        <f>IF(O20=0,0,O20/$C20)</f>
        <v>0</v>
      </c>
      <c r="Q20" s="67">
        <f>SUM(Q21:Q24)</f>
        <v>0</v>
      </c>
      <c r="R20" s="53">
        <f>IF(Q20=0,0,Q20/$C20)</f>
        <v>0</v>
      </c>
      <c r="S20" s="67">
        <f>SUM(S21:S24)</f>
        <v>0</v>
      </c>
      <c r="T20" s="53">
        <f>IF(S20=0,0,S20/$C20)</f>
        <v>0</v>
      </c>
      <c r="U20" s="54" t="str">
        <f t="shared" si="8"/>
        <v xml:space="preserve"> </v>
      </c>
    </row>
    <row r="21" spans="1:21" s="49" customFormat="1" ht="15.75">
      <c r="A21" s="56" t="s">
        <v>485</v>
      </c>
      <c r="B21" s="57" t="str">
        <f>VLOOKUP($A21,PLAN.A!$E$10:$K$429,2,FALSE)</f>
        <v>FUNDAÇÃO - RADIER</v>
      </c>
      <c r="C21" s="68">
        <f>VLOOKUP($A21,PLAN.A!$E$10:$K$429,7,FALSE)</f>
        <v>133887.16</v>
      </c>
      <c r="E21" s="58"/>
      <c r="F21" s="59" t="str">
        <f t="shared" ref="F21:F24" si="9">IF(E21&gt;0,E21/$C21, " ")</f>
        <v xml:space="preserve"> </v>
      </c>
      <c r="G21" s="58">
        <f>C21</f>
        <v>133887.16</v>
      </c>
      <c r="H21" s="59">
        <f t="shared" ref="H21:H24" si="10">IF(G21&gt;0,G21/$C21, " ")</f>
        <v>1</v>
      </c>
      <c r="I21" s="58"/>
      <c r="J21" s="59" t="str">
        <f t="shared" ref="J21:J24" si="11">IF(I21&gt;0,I21/$C21, " ")</f>
        <v xml:space="preserve"> </v>
      </c>
      <c r="K21" s="58"/>
      <c r="L21" s="59" t="str">
        <f t="shared" ref="L21:L24" si="12">IF(K21&gt;0,K21/$C21, " ")</f>
        <v xml:space="preserve"> </v>
      </c>
      <c r="M21" s="58"/>
      <c r="N21" s="59" t="str">
        <f t="shared" ref="N21:N24" si="13">IF(M21&gt;0,M21/$C21, " ")</f>
        <v xml:space="preserve"> </v>
      </c>
      <c r="O21" s="58"/>
      <c r="P21" s="59" t="str">
        <f t="shared" ref="P21:P24" si="14">IF(O21&gt;0,O21/$C21, " ")</f>
        <v xml:space="preserve"> </v>
      </c>
      <c r="Q21" s="58"/>
      <c r="R21" s="59" t="str">
        <f t="shared" ref="R21:R24" si="15">IF(Q21&gt;0,Q21/$C21, " ")</f>
        <v xml:space="preserve"> </v>
      </c>
      <c r="S21" s="58"/>
      <c r="T21" s="59" t="str">
        <f t="shared" ref="T21:T24" si="16">IF(S21&gt;0,S21/$C21, " ")</f>
        <v xml:space="preserve"> </v>
      </c>
      <c r="U21" s="54" t="str">
        <f t="shared" si="8"/>
        <v xml:space="preserve"> </v>
      </c>
    </row>
    <row r="22" spans="1:21" s="49" customFormat="1" ht="15.75">
      <c r="A22" s="56" t="s">
        <v>486</v>
      </c>
      <c r="B22" s="57" t="str">
        <f>VLOOKUP($A22,PLAN.A!$E$10:$K$429,2,FALSE)</f>
        <v>PILARES</v>
      </c>
      <c r="C22" s="68">
        <f>VLOOKUP($A22,PLAN.A!$E$10:$K$429,7,FALSE)</f>
        <v>26486.690000000002</v>
      </c>
      <c r="E22" s="58"/>
      <c r="F22" s="59" t="str">
        <f t="shared" si="9"/>
        <v xml:space="preserve"> </v>
      </c>
      <c r="G22" s="58"/>
      <c r="H22" s="59" t="str">
        <f t="shared" si="10"/>
        <v xml:space="preserve"> </v>
      </c>
      <c r="I22" s="58">
        <f>C22</f>
        <v>26486.690000000002</v>
      </c>
      <c r="J22" s="59">
        <f t="shared" si="11"/>
        <v>1</v>
      </c>
      <c r="K22" s="58"/>
      <c r="L22" s="59" t="str">
        <f t="shared" si="12"/>
        <v xml:space="preserve"> </v>
      </c>
      <c r="M22" s="58"/>
      <c r="N22" s="59" t="str">
        <f t="shared" si="13"/>
        <v xml:space="preserve"> </v>
      </c>
      <c r="O22" s="58"/>
      <c r="P22" s="59" t="str">
        <f t="shared" si="14"/>
        <v xml:space="preserve"> </v>
      </c>
      <c r="Q22" s="58"/>
      <c r="R22" s="59" t="str">
        <f t="shared" si="15"/>
        <v xml:space="preserve"> </v>
      </c>
      <c r="S22" s="58"/>
      <c r="T22" s="59" t="str">
        <f t="shared" si="16"/>
        <v xml:space="preserve"> </v>
      </c>
      <c r="U22" s="54" t="str">
        <f t="shared" si="8"/>
        <v xml:space="preserve"> </v>
      </c>
    </row>
    <row r="23" spans="1:21" s="49" customFormat="1" ht="15.75">
      <c r="A23" s="56" t="s">
        <v>487</v>
      </c>
      <c r="B23" s="57" t="str">
        <f>VLOOKUP($A23,PLAN.A!$E$10:$K$429,2,FALSE)</f>
        <v>VIGAS</v>
      </c>
      <c r="C23" s="68">
        <f>VLOOKUP($A23,PLAN.A!$E$10:$K$429,7,FALSE)</f>
        <v>97187.500000000015</v>
      </c>
      <c r="E23" s="58"/>
      <c r="F23" s="59" t="str">
        <f t="shared" si="9"/>
        <v xml:space="preserve"> </v>
      </c>
      <c r="G23" s="58"/>
      <c r="H23" s="59" t="str">
        <f t="shared" si="10"/>
        <v xml:space="preserve"> </v>
      </c>
      <c r="I23" s="58">
        <f>C23</f>
        <v>97187.500000000015</v>
      </c>
      <c r="J23" s="59">
        <f t="shared" si="11"/>
        <v>1</v>
      </c>
      <c r="K23" s="58"/>
      <c r="L23" s="59" t="str">
        <f t="shared" si="12"/>
        <v xml:space="preserve"> </v>
      </c>
      <c r="M23" s="58"/>
      <c r="N23" s="59" t="str">
        <f t="shared" si="13"/>
        <v xml:space="preserve"> </v>
      </c>
      <c r="O23" s="58"/>
      <c r="P23" s="59" t="str">
        <f t="shared" si="14"/>
        <v xml:space="preserve"> </v>
      </c>
      <c r="Q23" s="58"/>
      <c r="R23" s="59" t="str">
        <f t="shared" si="15"/>
        <v xml:space="preserve"> </v>
      </c>
      <c r="S23" s="58"/>
      <c r="T23" s="59" t="str">
        <f t="shared" si="16"/>
        <v xml:space="preserve"> </v>
      </c>
      <c r="U23" s="54" t="str">
        <f t="shared" si="8"/>
        <v xml:space="preserve"> </v>
      </c>
    </row>
    <row r="24" spans="1:21" s="49" customFormat="1" ht="15.75">
      <c r="A24" s="56" t="s">
        <v>488</v>
      </c>
      <c r="B24" s="57" t="str">
        <f>VLOOKUP($A24,PLAN.A!$E$10:$K$429,2,FALSE)</f>
        <v>LAJE PRÉ-FABRICADA</v>
      </c>
      <c r="C24" s="68">
        <f>VLOOKUP($A24,PLAN.A!$E$10:$K$429,7,FALSE)</f>
        <v>132504.35</v>
      </c>
      <c r="E24" s="58"/>
      <c r="F24" s="59" t="str">
        <f t="shared" si="9"/>
        <v xml:space="preserve"> </v>
      </c>
      <c r="G24" s="58"/>
      <c r="H24" s="59" t="str">
        <f t="shared" si="10"/>
        <v xml:space="preserve"> </v>
      </c>
      <c r="I24" s="58"/>
      <c r="J24" s="59" t="str">
        <f t="shared" si="11"/>
        <v xml:space="preserve"> </v>
      </c>
      <c r="K24" s="58">
        <f>C24</f>
        <v>132504.35</v>
      </c>
      <c r="L24" s="59">
        <f t="shared" si="12"/>
        <v>1</v>
      </c>
      <c r="M24" s="58"/>
      <c r="N24" s="59" t="str">
        <f t="shared" si="13"/>
        <v xml:space="preserve"> </v>
      </c>
      <c r="O24" s="58"/>
      <c r="P24" s="59" t="str">
        <f t="shared" si="14"/>
        <v xml:space="preserve"> </v>
      </c>
      <c r="Q24" s="58"/>
      <c r="R24" s="59" t="str">
        <f t="shared" si="15"/>
        <v xml:space="preserve"> </v>
      </c>
      <c r="S24" s="58"/>
      <c r="T24" s="59" t="str">
        <f t="shared" si="16"/>
        <v xml:space="preserve"> </v>
      </c>
      <c r="U24" s="54" t="str">
        <f t="shared" si="8"/>
        <v xml:space="preserve"> </v>
      </c>
    </row>
    <row r="25" spans="1:21" s="55" customFormat="1" ht="15.75">
      <c r="A25" s="52">
        <v>3</v>
      </c>
      <c r="B25" s="52" t="str">
        <f>VLOOKUP($A25,PLAN.A!$E$10:$K$429,2,FALSE)</f>
        <v>COBERTURA</v>
      </c>
      <c r="C25" s="169">
        <f>VLOOKUP($A25,PLAN.A!$E$10:$K$429,7,FALSE)</f>
        <v>307999.58</v>
      </c>
      <c r="D25" s="136"/>
      <c r="E25" s="67">
        <f>SUM(E26:E30)</f>
        <v>0</v>
      </c>
      <c r="F25" s="53">
        <f>IF(E25=0,0,E25/$C25)</f>
        <v>0</v>
      </c>
      <c r="G25" s="67">
        <f>SUM(G26:G30)</f>
        <v>0</v>
      </c>
      <c r="H25" s="53">
        <f>IF(G25=0,0,G25/$C25)</f>
        <v>0</v>
      </c>
      <c r="I25" s="67">
        <f>SUM(I26:I30)</f>
        <v>0</v>
      </c>
      <c r="J25" s="53">
        <f>IF(I25=0,0,I25/$C25)</f>
        <v>0</v>
      </c>
      <c r="K25" s="67">
        <f>SUM(K26:K30)</f>
        <v>0</v>
      </c>
      <c r="L25" s="53">
        <f>IF(K25=0,0,K25/$C25)</f>
        <v>0</v>
      </c>
      <c r="M25" s="67">
        <f>SUM(M26:M30)</f>
        <v>173227.44</v>
      </c>
      <c r="N25" s="53">
        <f>IF(M25=0,0,M25/$C25)</f>
        <v>0.56242752019337172</v>
      </c>
      <c r="O25" s="67">
        <f>SUM(O26:O30)</f>
        <v>134772.14000000001</v>
      </c>
      <c r="P25" s="53">
        <f>IF(O25=0,0,O25/$C25)</f>
        <v>0.43757247980662833</v>
      </c>
      <c r="Q25" s="67">
        <f>SUM(Q26:Q30)</f>
        <v>0</v>
      </c>
      <c r="R25" s="53">
        <f>IF(Q25=0,0,Q25/$C25)</f>
        <v>0</v>
      </c>
      <c r="S25" s="67">
        <f>SUM(S26:S30)</f>
        <v>0</v>
      </c>
      <c r="T25" s="53">
        <f>IF(S25=0,0,S25/$C25)</f>
        <v>0</v>
      </c>
      <c r="U25" s="54" t="str">
        <f t="shared" si="8"/>
        <v xml:space="preserve"> </v>
      </c>
    </row>
    <row r="26" spans="1:21" s="49" customFormat="1" ht="15.75">
      <c r="A26" s="56" t="s">
        <v>489</v>
      </c>
      <c r="B26" s="57" t="str">
        <f>VLOOKUP($A26,PLAN.A!$E$10:$K$429,2,FALSE)</f>
        <v>ESTRUTURA E TELHADO</v>
      </c>
      <c r="C26" s="68">
        <f>VLOOKUP($A26,PLAN.A!$E$10:$K$429,7,FALSE)</f>
        <v>139221.53</v>
      </c>
      <c r="E26" s="58"/>
      <c r="F26" s="59" t="str">
        <f t="shared" ref="F26:F30" si="17">IF(E26&gt;0,E26/$C26, " ")</f>
        <v xml:space="preserve"> </v>
      </c>
      <c r="G26" s="58"/>
      <c r="H26" s="59" t="str">
        <f t="shared" ref="H26:H30" si="18">IF(G26&gt;0,G26/$C26, " ")</f>
        <v xml:space="preserve"> </v>
      </c>
      <c r="I26" s="58"/>
      <c r="J26" s="59" t="str">
        <f t="shared" ref="J26:J30" si="19">IF(I26&gt;0,I26/$C26, " ")</f>
        <v xml:space="preserve"> </v>
      </c>
      <c r="K26" s="58"/>
      <c r="L26" s="59" t="str">
        <f t="shared" ref="L26:L30" si="20">IF(K26&gt;0,K26/$C26, " ")</f>
        <v xml:space="preserve"> </v>
      </c>
      <c r="M26" s="58">
        <f>C26</f>
        <v>139221.53</v>
      </c>
      <c r="N26" s="59">
        <f t="shared" ref="N26:N30" si="21">IF(M26&gt;0,M26/$C26, " ")</f>
        <v>1</v>
      </c>
      <c r="O26" s="58"/>
      <c r="P26" s="59" t="str">
        <f t="shared" ref="P26:P30" si="22">IF(O26&gt;0,O26/$C26, " ")</f>
        <v xml:space="preserve"> </v>
      </c>
      <c r="Q26" s="58"/>
      <c r="R26" s="59" t="str">
        <f t="shared" ref="R26:R30" si="23">IF(Q26&gt;0,Q26/$C26, " ")</f>
        <v xml:space="preserve"> </v>
      </c>
      <c r="S26" s="58"/>
      <c r="T26" s="59" t="str">
        <f t="shared" ref="T26:T30" si="24">IF(S26&gt;0,S26/$C26, " ")</f>
        <v xml:space="preserve"> </v>
      </c>
      <c r="U26" s="54" t="str">
        <f t="shared" si="8"/>
        <v xml:space="preserve"> </v>
      </c>
    </row>
    <row r="27" spans="1:21" s="49" customFormat="1" ht="15.75">
      <c r="A27" s="56" t="s">
        <v>490</v>
      </c>
      <c r="B27" s="57" t="str">
        <f>VLOOKUP($A27,PLAN.A!$E$10:$K$429,2,FALSE)</f>
        <v>BEIRAL COM FECHAMENTO EM PLACAS CIMENTÍCEAS</v>
      </c>
      <c r="C27" s="68">
        <f>VLOOKUP($A27,PLAN.A!$E$10:$K$429,7,FALSE)</f>
        <v>119941.85</v>
      </c>
      <c r="E27" s="58"/>
      <c r="F27" s="59" t="str">
        <f t="shared" si="17"/>
        <v xml:space="preserve"> </v>
      </c>
      <c r="G27" s="58"/>
      <c r="H27" s="59" t="str">
        <f t="shared" si="18"/>
        <v xml:space="preserve"> </v>
      </c>
      <c r="I27" s="58"/>
      <c r="J27" s="59" t="str">
        <f t="shared" si="19"/>
        <v xml:space="preserve"> </v>
      </c>
      <c r="K27" s="58"/>
      <c r="L27" s="59" t="str">
        <f t="shared" si="20"/>
        <v xml:space="preserve"> </v>
      </c>
      <c r="M27" s="58"/>
      <c r="N27" s="59" t="str">
        <f t="shared" si="21"/>
        <v xml:space="preserve"> </v>
      </c>
      <c r="O27" s="58">
        <f>C27</f>
        <v>119941.85</v>
      </c>
      <c r="P27" s="59">
        <f t="shared" si="22"/>
        <v>1</v>
      </c>
      <c r="Q27" s="58"/>
      <c r="R27" s="59" t="str">
        <f t="shared" si="23"/>
        <v xml:space="preserve"> </v>
      </c>
      <c r="S27" s="58"/>
      <c r="T27" s="59" t="str">
        <f t="shared" si="24"/>
        <v xml:space="preserve"> </v>
      </c>
      <c r="U27" s="54" t="str">
        <f t="shared" si="8"/>
        <v xml:space="preserve"> </v>
      </c>
    </row>
    <row r="28" spans="1:21" s="49" customFormat="1" ht="15.75">
      <c r="A28" s="56" t="s">
        <v>491</v>
      </c>
      <c r="B28" s="57" t="str">
        <f>VLOOKUP($A28,PLAN.A!$E$10:$K$429,2,FALSE)</f>
        <v>ÁREA IMPERMEABILIZADA - PREPARO E REGULARIZAÇÃO</v>
      </c>
      <c r="C28" s="68">
        <f>VLOOKUP($A28,PLAN.A!$E$10:$K$429,7,FALSE)</f>
        <v>13847.02</v>
      </c>
      <c r="E28" s="58"/>
      <c r="F28" s="59" t="str">
        <f t="shared" si="17"/>
        <v xml:space="preserve"> </v>
      </c>
      <c r="G28" s="58"/>
      <c r="H28" s="59" t="str">
        <f t="shared" si="18"/>
        <v xml:space="preserve"> </v>
      </c>
      <c r="I28" s="58"/>
      <c r="J28" s="59" t="str">
        <f t="shared" si="19"/>
        <v xml:space="preserve"> </v>
      </c>
      <c r="K28" s="58"/>
      <c r="L28" s="59" t="str">
        <f t="shared" si="20"/>
        <v xml:space="preserve"> </v>
      </c>
      <c r="M28" s="58">
        <f>C28</f>
        <v>13847.02</v>
      </c>
      <c r="N28" s="59">
        <f t="shared" si="21"/>
        <v>1</v>
      </c>
      <c r="O28" s="58"/>
      <c r="P28" s="59" t="str">
        <f t="shared" si="22"/>
        <v xml:space="preserve"> </v>
      </c>
      <c r="Q28" s="58"/>
      <c r="R28" s="59" t="str">
        <f t="shared" si="23"/>
        <v xml:space="preserve"> </v>
      </c>
      <c r="S28" s="58"/>
      <c r="T28" s="59" t="str">
        <f t="shared" si="24"/>
        <v xml:space="preserve"> </v>
      </c>
      <c r="U28" s="54" t="str">
        <f t="shared" si="8"/>
        <v xml:space="preserve"> </v>
      </c>
    </row>
    <row r="29" spans="1:21" s="49" customFormat="1" ht="25.5">
      <c r="A29" s="56" t="s">
        <v>492</v>
      </c>
      <c r="B29" s="57" t="str">
        <f>VLOOKUP($A29,PLAN.A!$E$10:$K$429,2,FALSE)</f>
        <v>ÁREA IMPERMEABILIZADA - MANTA ASFÁLTICA E PROTEÇÃO MECÂNICA</v>
      </c>
      <c r="C29" s="68">
        <f>VLOOKUP($A29,PLAN.A!$E$10:$K$429,7,FALSE)</f>
        <v>20158.89</v>
      </c>
      <c r="E29" s="58"/>
      <c r="F29" s="59" t="str">
        <f t="shared" si="17"/>
        <v xml:space="preserve"> </v>
      </c>
      <c r="G29" s="58"/>
      <c r="H29" s="59" t="str">
        <f t="shared" si="18"/>
        <v xml:space="preserve"> </v>
      </c>
      <c r="I29" s="58"/>
      <c r="J29" s="59" t="str">
        <f t="shared" si="19"/>
        <v xml:space="preserve"> </v>
      </c>
      <c r="K29" s="58"/>
      <c r="L29" s="59" t="str">
        <f t="shared" si="20"/>
        <v xml:space="preserve"> </v>
      </c>
      <c r="M29" s="58">
        <f>C29</f>
        <v>20158.89</v>
      </c>
      <c r="N29" s="59">
        <f t="shared" si="21"/>
        <v>1</v>
      </c>
      <c r="O29" s="58"/>
      <c r="P29" s="59" t="str">
        <f t="shared" si="22"/>
        <v xml:space="preserve"> </v>
      </c>
      <c r="Q29" s="58"/>
      <c r="R29" s="59" t="str">
        <f t="shared" si="23"/>
        <v xml:space="preserve"> </v>
      </c>
      <c r="S29" s="58"/>
      <c r="T29" s="59" t="str">
        <f t="shared" si="24"/>
        <v xml:space="preserve"> </v>
      </c>
      <c r="U29" s="54" t="str">
        <f t="shared" si="8"/>
        <v xml:space="preserve"> </v>
      </c>
    </row>
    <row r="30" spans="1:21" s="49" customFormat="1" ht="15.75">
      <c r="A30" s="56" t="s">
        <v>493</v>
      </c>
      <c r="B30" s="57" t="str">
        <f>VLOOKUP($A30,PLAN.A!$E$10:$K$429,2,FALSE)</f>
        <v>CALHAS E RUFOS</v>
      </c>
      <c r="C30" s="68">
        <f>VLOOKUP($A30,PLAN.A!$E$10:$K$429,7,FALSE)</f>
        <v>14830.289999999999</v>
      </c>
      <c r="E30" s="58"/>
      <c r="F30" s="59" t="str">
        <f t="shared" si="17"/>
        <v xml:space="preserve"> </v>
      </c>
      <c r="G30" s="58"/>
      <c r="H30" s="59" t="str">
        <f t="shared" si="18"/>
        <v xml:space="preserve"> </v>
      </c>
      <c r="I30" s="58"/>
      <c r="J30" s="59" t="str">
        <f t="shared" si="19"/>
        <v xml:space="preserve"> </v>
      </c>
      <c r="K30" s="58"/>
      <c r="L30" s="59" t="str">
        <f t="shared" si="20"/>
        <v xml:space="preserve"> </v>
      </c>
      <c r="M30" s="58"/>
      <c r="N30" s="59" t="str">
        <f t="shared" si="21"/>
        <v xml:space="preserve"> </v>
      </c>
      <c r="O30" s="58">
        <f>C30</f>
        <v>14830.289999999999</v>
      </c>
      <c r="P30" s="59">
        <f t="shared" si="22"/>
        <v>1</v>
      </c>
      <c r="Q30" s="58"/>
      <c r="R30" s="59" t="str">
        <f t="shared" si="23"/>
        <v xml:space="preserve"> </v>
      </c>
      <c r="S30" s="58"/>
      <c r="T30" s="59" t="str">
        <f t="shared" si="24"/>
        <v xml:space="preserve"> </v>
      </c>
      <c r="U30" s="54" t="str">
        <f t="shared" si="8"/>
        <v xml:space="preserve"> </v>
      </c>
    </row>
    <row r="31" spans="1:21" s="55" customFormat="1" ht="15.75">
      <c r="A31" s="52">
        <v>4</v>
      </c>
      <c r="B31" s="52" t="str">
        <f>VLOOKUP($A31,PLAN.A!$E$10:$K$429,2,FALSE)</f>
        <v>ALVENARIA DE VEDAÇÃO E REVESTIMENTOS BRUTOS</v>
      </c>
      <c r="C31" s="169">
        <f>VLOOKUP($A31,PLAN.A!$E$10:$K$429,7,FALSE)</f>
        <v>149468.26</v>
      </c>
      <c r="D31" s="136"/>
      <c r="E31" s="67">
        <f>SUM(E32:E34)</f>
        <v>0</v>
      </c>
      <c r="F31" s="53">
        <f>IF(E31=0,0,E31/$C31)</f>
        <v>0</v>
      </c>
      <c r="G31" s="67">
        <f>SUM(G32:G34)</f>
        <v>0</v>
      </c>
      <c r="H31" s="53">
        <f>IF(G31=0,0,G31/$C31)</f>
        <v>0</v>
      </c>
      <c r="I31" s="67">
        <f>SUM(I32:I34)</f>
        <v>0</v>
      </c>
      <c r="J31" s="53">
        <f>IF(I31=0,0,I31/$C31)</f>
        <v>0</v>
      </c>
      <c r="K31" s="67">
        <f>SUM(K32:K34)</f>
        <v>0</v>
      </c>
      <c r="L31" s="53">
        <f>IF(K31=0,0,K31/$C31)</f>
        <v>0</v>
      </c>
      <c r="M31" s="67">
        <f>SUM(M32:M34)</f>
        <v>76791.040000000008</v>
      </c>
      <c r="N31" s="53">
        <f>IF(M31=0,0,M31/$C31)</f>
        <v>0.51376151699364137</v>
      </c>
      <c r="O31" s="67">
        <f>SUM(O32:O34)</f>
        <v>72677.22</v>
      </c>
      <c r="P31" s="53">
        <f>IF(O31=0,0,O31/$C31)</f>
        <v>0.48623848300635863</v>
      </c>
      <c r="Q31" s="67">
        <f>SUM(Q32:Q34)</f>
        <v>0</v>
      </c>
      <c r="R31" s="53">
        <f>IF(Q31=0,0,Q31/$C31)</f>
        <v>0</v>
      </c>
      <c r="S31" s="67">
        <f>SUM(S32:S34)</f>
        <v>0</v>
      </c>
      <c r="T31" s="53">
        <f>IF(S31=0,0,S31/$C31)</f>
        <v>0</v>
      </c>
      <c r="U31" s="54" t="str">
        <f t="shared" si="8"/>
        <v xml:space="preserve"> </v>
      </c>
    </row>
    <row r="32" spans="1:21" s="49" customFormat="1" ht="15.75">
      <c r="A32" s="56" t="s">
        <v>494</v>
      </c>
      <c r="B32" s="57" t="str">
        <f>VLOOKUP($A32,PLAN.A!$E$10:$K$429,2,FALSE)</f>
        <v>ALVENARIA DE VEDAÇÃO</v>
      </c>
      <c r="C32" s="68">
        <f>VLOOKUP($A32,PLAN.A!$E$10:$K$429,7,FALSE)</f>
        <v>76791.040000000008</v>
      </c>
      <c r="E32" s="58"/>
      <c r="F32" s="59" t="str">
        <f t="shared" ref="F32:F34" si="25">IF(E32&gt;0,E32/$C32, " ")</f>
        <v xml:space="preserve"> </v>
      </c>
      <c r="G32" s="58"/>
      <c r="H32" s="59" t="str">
        <f t="shared" ref="H32:H34" si="26">IF(G32&gt;0,G32/$C32, " ")</f>
        <v xml:space="preserve"> </v>
      </c>
      <c r="I32" s="58"/>
      <c r="J32" s="59" t="str">
        <f t="shared" ref="J32:J34" si="27">IF(I32&gt;0,I32/$C32, " ")</f>
        <v xml:space="preserve"> </v>
      </c>
      <c r="K32" s="58"/>
      <c r="L32" s="59" t="str">
        <f t="shared" ref="L32:L34" si="28">IF(K32&gt;0,K32/$C32, " ")</f>
        <v xml:space="preserve"> </v>
      </c>
      <c r="M32" s="58">
        <f>C32</f>
        <v>76791.040000000008</v>
      </c>
      <c r="N32" s="59">
        <f t="shared" ref="N32:N34" si="29">IF(M32&gt;0,M32/$C32, " ")</f>
        <v>1</v>
      </c>
      <c r="O32" s="58"/>
      <c r="P32" s="59" t="str">
        <f t="shared" ref="P32:P34" si="30">IF(O32&gt;0,O32/$C32, " ")</f>
        <v xml:space="preserve"> </v>
      </c>
      <c r="Q32" s="58"/>
      <c r="R32" s="59" t="str">
        <f t="shared" ref="R32:R34" si="31">IF(Q32&gt;0,Q32/$C32, " ")</f>
        <v xml:space="preserve"> </v>
      </c>
      <c r="S32" s="58"/>
      <c r="T32" s="59" t="str">
        <f t="shared" ref="T32:T34" si="32">IF(S32&gt;0,S32/$C32, " ")</f>
        <v xml:space="preserve"> </v>
      </c>
      <c r="U32" s="54" t="str">
        <f t="shared" si="8"/>
        <v xml:space="preserve"> </v>
      </c>
    </row>
    <row r="33" spans="1:21" s="49" customFormat="1" ht="15.75">
      <c r="A33" s="56" t="s">
        <v>495</v>
      </c>
      <c r="B33" s="57" t="str">
        <f>VLOOKUP($A33,PLAN.A!$E$10:$K$429,2,FALSE)</f>
        <v>REVESTIMENTOS BRUTOS EM TETOS</v>
      </c>
      <c r="C33" s="68">
        <f>VLOOKUP($A33,PLAN.A!$E$10:$K$429,7,FALSE)</f>
        <v>8294</v>
      </c>
      <c r="E33" s="58"/>
      <c r="F33" s="59" t="str">
        <f t="shared" si="25"/>
        <v xml:space="preserve"> </v>
      </c>
      <c r="G33" s="58"/>
      <c r="H33" s="59" t="str">
        <f t="shared" si="26"/>
        <v xml:space="preserve"> </v>
      </c>
      <c r="I33" s="58"/>
      <c r="J33" s="59" t="str">
        <f t="shared" si="27"/>
        <v xml:space="preserve"> </v>
      </c>
      <c r="K33" s="58"/>
      <c r="L33" s="59" t="str">
        <f t="shared" si="28"/>
        <v xml:space="preserve"> </v>
      </c>
      <c r="M33" s="58"/>
      <c r="N33" s="59" t="str">
        <f t="shared" si="29"/>
        <v xml:space="preserve"> </v>
      </c>
      <c r="O33" s="58">
        <f>C33</f>
        <v>8294</v>
      </c>
      <c r="P33" s="59">
        <f t="shared" si="30"/>
        <v>1</v>
      </c>
      <c r="Q33" s="58"/>
      <c r="R33" s="59" t="str">
        <f t="shared" si="31"/>
        <v xml:space="preserve"> </v>
      </c>
      <c r="S33" s="58"/>
      <c r="T33" s="59" t="str">
        <f t="shared" si="32"/>
        <v xml:space="preserve"> </v>
      </c>
      <c r="U33" s="54" t="str">
        <f t="shared" si="8"/>
        <v xml:space="preserve"> </v>
      </c>
    </row>
    <row r="34" spans="1:21" s="49" customFormat="1" ht="15.75">
      <c r="A34" s="56" t="s">
        <v>496</v>
      </c>
      <c r="B34" s="57" t="str">
        <f>VLOOKUP($A34,PLAN.A!$E$10:$K$429,2,FALSE)</f>
        <v>REVESTIMENTOS BRUTOS EM PAREDES</v>
      </c>
      <c r="C34" s="68">
        <f>VLOOKUP($A34,PLAN.A!$E$10:$K$429,7,FALSE)</f>
        <v>64383.22</v>
      </c>
      <c r="E34" s="58"/>
      <c r="F34" s="59" t="str">
        <f t="shared" si="25"/>
        <v xml:space="preserve"> </v>
      </c>
      <c r="G34" s="58"/>
      <c r="H34" s="59" t="str">
        <f t="shared" si="26"/>
        <v xml:space="preserve"> </v>
      </c>
      <c r="I34" s="58"/>
      <c r="J34" s="59" t="str">
        <f t="shared" si="27"/>
        <v xml:space="preserve"> </v>
      </c>
      <c r="K34" s="58"/>
      <c r="L34" s="59" t="str">
        <f t="shared" si="28"/>
        <v xml:space="preserve"> </v>
      </c>
      <c r="M34" s="58"/>
      <c r="N34" s="59" t="str">
        <f t="shared" si="29"/>
        <v xml:space="preserve"> </v>
      </c>
      <c r="O34" s="58">
        <f>C34</f>
        <v>64383.22</v>
      </c>
      <c r="P34" s="59">
        <f t="shared" si="30"/>
        <v>1</v>
      </c>
      <c r="Q34" s="58"/>
      <c r="R34" s="59" t="str">
        <f t="shared" si="31"/>
        <v xml:space="preserve"> </v>
      </c>
      <c r="S34" s="58"/>
      <c r="T34" s="59" t="str">
        <f t="shared" si="32"/>
        <v xml:space="preserve"> </v>
      </c>
      <c r="U34" s="54" t="str">
        <f t="shared" si="8"/>
        <v xml:space="preserve"> </v>
      </c>
    </row>
    <row r="35" spans="1:21" s="55" customFormat="1" ht="15.75">
      <c r="A35" s="52">
        <v>5</v>
      </c>
      <c r="B35" s="52" t="str">
        <f>VLOOKUP($A35,PLAN.A!$E$10:$K$429,2,FALSE)</f>
        <v>DRENAGEM PLUVIAL, INSTALAÇÕES HIDROSSANITÁRIAS E PCIP</v>
      </c>
      <c r="C35" s="169">
        <f>VLOOKUP($A35,PLAN.A!$E$10:$K$429,7,FALSE)</f>
        <v>105026.75</v>
      </c>
      <c r="D35" s="136"/>
      <c r="E35" s="67">
        <f>SUM(E36:E39)</f>
        <v>0</v>
      </c>
      <c r="F35" s="53">
        <f>IF(E35=0,0,E35/$C35)</f>
        <v>0</v>
      </c>
      <c r="G35" s="67">
        <f>SUM(G36:G39)</f>
        <v>0</v>
      </c>
      <c r="H35" s="53">
        <f>IF(G35=0,0,G35/$C35)</f>
        <v>0</v>
      </c>
      <c r="I35" s="67">
        <f>SUM(I36:I39)</f>
        <v>0</v>
      </c>
      <c r="J35" s="53">
        <f>IF(I35=0,0,I35/$C35)</f>
        <v>0</v>
      </c>
      <c r="K35" s="67">
        <f>SUM(K36:K39)</f>
        <v>0</v>
      </c>
      <c r="L35" s="53">
        <f>IF(K35=0,0,K35/$C35)</f>
        <v>0</v>
      </c>
      <c r="M35" s="67">
        <f>SUM(M36:M39)</f>
        <v>0</v>
      </c>
      <c r="N35" s="53">
        <f>IF(M35=0,0,M35/$C35)</f>
        <v>0</v>
      </c>
      <c r="O35" s="67">
        <f>SUM(O36:O39)</f>
        <v>105026.75</v>
      </c>
      <c r="P35" s="53">
        <f>IF(O35=0,0,O35/$C35)</f>
        <v>1</v>
      </c>
      <c r="Q35" s="67">
        <f>SUM(Q36:Q39)</f>
        <v>0</v>
      </c>
      <c r="R35" s="53">
        <f>IF(Q35=0,0,Q35/$C35)</f>
        <v>0</v>
      </c>
      <c r="S35" s="67">
        <f>SUM(S36:S39)</f>
        <v>0</v>
      </c>
      <c r="T35" s="53">
        <f>IF(S35=0,0,S35/$C35)</f>
        <v>0</v>
      </c>
      <c r="U35" s="54" t="str">
        <f t="shared" si="8"/>
        <v xml:space="preserve"> </v>
      </c>
    </row>
    <row r="36" spans="1:21" s="49" customFormat="1" ht="15.75">
      <c r="A36" s="56" t="s">
        <v>497</v>
      </c>
      <c r="B36" s="57" t="str">
        <f>VLOOKUP($A36,PLAN.A!$E$10:$K$429,2,FALSE)</f>
        <v>DRENAGEM PLUVIAL</v>
      </c>
      <c r="C36" s="68">
        <f>VLOOKUP($A36,PLAN.A!$E$10:$K$429,7,FALSE)</f>
        <v>22274.93</v>
      </c>
      <c r="E36" s="58"/>
      <c r="F36" s="59" t="str">
        <f t="shared" ref="F36:F39" si="33">IF(E36&gt;0,E36/$C36, " ")</f>
        <v xml:space="preserve"> </v>
      </c>
      <c r="G36" s="58"/>
      <c r="H36" s="59" t="str">
        <f t="shared" ref="H36:H39" si="34">IF(G36&gt;0,G36/$C36, " ")</f>
        <v xml:space="preserve"> </v>
      </c>
      <c r="I36" s="58"/>
      <c r="J36" s="59" t="str">
        <f t="shared" ref="J36:J39" si="35">IF(I36&gt;0,I36/$C36, " ")</f>
        <v xml:space="preserve"> </v>
      </c>
      <c r="K36" s="58"/>
      <c r="L36" s="59" t="str">
        <f t="shared" ref="L36:L39" si="36">IF(K36&gt;0,K36/$C36, " ")</f>
        <v xml:space="preserve"> </v>
      </c>
      <c r="M36" s="58"/>
      <c r="N36" s="59" t="str">
        <f t="shared" ref="N36:N39" si="37">IF(M36&gt;0,M36/$C36, " ")</f>
        <v xml:space="preserve"> </v>
      </c>
      <c r="O36" s="58">
        <f>C36</f>
        <v>22274.93</v>
      </c>
      <c r="P36" s="59">
        <f t="shared" ref="P36:P39" si="38">IF(O36&gt;0,O36/$C36, " ")</f>
        <v>1</v>
      </c>
      <c r="Q36" s="58"/>
      <c r="R36" s="59" t="str">
        <f t="shared" ref="R36:R39" si="39">IF(Q36&gt;0,Q36/$C36, " ")</f>
        <v xml:space="preserve"> </v>
      </c>
      <c r="S36" s="58"/>
      <c r="T36" s="59" t="str">
        <f t="shared" ref="T36:T39" si="40">IF(S36&gt;0,S36/$C36, " ")</f>
        <v xml:space="preserve"> </v>
      </c>
      <c r="U36" s="54" t="str">
        <f t="shared" si="8"/>
        <v xml:space="preserve"> </v>
      </c>
    </row>
    <row r="37" spans="1:21" s="49" customFormat="1" ht="15.75">
      <c r="A37" s="56" t="s">
        <v>498</v>
      </c>
      <c r="B37" s="57" t="str">
        <f>VLOOKUP($A37,PLAN.A!$E$10:$K$429,2,FALSE)</f>
        <v>INSTALAÇÕES DE ÁGUA FRIA</v>
      </c>
      <c r="C37" s="68">
        <f>VLOOKUP($A37,PLAN.A!$E$10:$K$429,7,FALSE)</f>
        <v>30521.370000000003</v>
      </c>
      <c r="E37" s="58"/>
      <c r="F37" s="59" t="str">
        <f t="shared" si="33"/>
        <v xml:space="preserve"> </v>
      </c>
      <c r="G37" s="58"/>
      <c r="H37" s="59" t="str">
        <f t="shared" si="34"/>
        <v xml:space="preserve"> </v>
      </c>
      <c r="I37" s="58"/>
      <c r="J37" s="59" t="str">
        <f t="shared" si="35"/>
        <v xml:space="preserve"> </v>
      </c>
      <c r="K37" s="58"/>
      <c r="L37" s="59" t="str">
        <f t="shared" si="36"/>
        <v xml:space="preserve"> </v>
      </c>
      <c r="M37" s="58"/>
      <c r="N37" s="59" t="str">
        <f t="shared" si="37"/>
        <v xml:space="preserve"> </v>
      </c>
      <c r="O37" s="58">
        <f>C37</f>
        <v>30521.370000000003</v>
      </c>
      <c r="P37" s="59">
        <f t="shared" si="38"/>
        <v>1</v>
      </c>
      <c r="Q37" s="58"/>
      <c r="R37" s="59" t="str">
        <f t="shared" si="39"/>
        <v xml:space="preserve"> </v>
      </c>
      <c r="S37" s="58"/>
      <c r="T37" s="59" t="str">
        <f t="shared" si="40"/>
        <v xml:space="preserve"> </v>
      </c>
      <c r="U37" s="54" t="str">
        <f t="shared" si="8"/>
        <v xml:space="preserve"> </v>
      </c>
    </row>
    <row r="38" spans="1:21" s="49" customFormat="1" ht="15.75">
      <c r="A38" s="56" t="s">
        <v>499</v>
      </c>
      <c r="B38" s="57" t="str">
        <f>VLOOKUP($A38,PLAN.A!$E$10:$K$429,2,FALSE)</f>
        <v>INSTALAÇÕES DE ESGOTO</v>
      </c>
      <c r="C38" s="68">
        <f>VLOOKUP($A38,PLAN.A!$E$10:$K$429,7,FALSE)</f>
        <v>27176.370000000003</v>
      </c>
      <c r="E38" s="58"/>
      <c r="F38" s="59" t="str">
        <f t="shared" si="33"/>
        <v xml:space="preserve"> </v>
      </c>
      <c r="G38" s="58"/>
      <c r="H38" s="59" t="str">
        <f t="shared" si="34"/>
        <v xml:space="preserve"> </v>
      </c>
      <c r="I38" s="58"/>
      <c r="J38" s="59" t="str">
        <f t="shared" si="35"/>
        <v xml:space="preserve"> </v>
      </c>
      <c r="K38" s="58"/>
      <c r="L38" s="59" t="str">
        <f t="shared" si="36"/>
        <v xml:space="preserve"> </v>
      </c>
      <c r="M38" s="58"/>
      <c r="N38" s="59" t="str">
        <f t="shared" si="37"/>
        <v xml:space="preserve"> </v>
      </c>
      <c r="O38" s="58">
        <f>C38</f>
        <v>27176.370000000003</v>
      </c>
      <c r="P38" s="59">
        <f t="shared" si="38"/>
        <v>1</v>
      </c>
      <c r="Q38" s="58"/>
      <c r="R38" s="59" t="str">
        <f t="shared" si="39"/>
        <v xml:space="preserve"> </v>
      </c>
      <c r="S38" s="58"/>
      <c r="T38" s="59" t="str">
        <f t="shared" si="40"/>
        <v xml:space="preserve"> </v>
      </c>
      <c r="U38" s="54" t="str">
        <f t="shared" si="8"/>
        <v xml:space="preserve"> </v>
      </c>
    </row>
    <row r="39" spans="1:21" s="49" customFormat="1" ht="15.75">
      <c r="A39" s="56" t="s">
        <v>500</v>
      </c>
      <c r="B39" s="57" t="str">
        <f>VLOOKUP($A39,PLAN.A!$E$10:$K$429,2,FALSE)</f>
        <v>PCIP</v>
      </c>
      <c r="C39" s="68">
        <f>VLOOKUP($A39,PLAN.A!$E$10:$K$429,7,FALSE)</f>
        <v>25054.079999999991</v>
      </c>
      <c r="E39" s="58"/>
      <c r="F39" s="59" t="str">
        <f t="shared" si="33"/>
        <v xml:space="preserve"> </v>
      </c>
      <c r="G39" s="58"/>
      <c r="H39" s="59" t="str">
        <f t="shared" si="34"/>
        <v xml:space="preserve"> </v>
      </c>
      <c r="I39" s="58"/>
      <c r="J39" s="59" t="str">
        <f t="shared" si="35"/>
        <v xml:space="preserve"> </v>
      </c>
      <c r="K39" s="58"/>
      <c r="L39" s="59" t="str">
        <f t="shared" si="36"/>
        <v xml:space="preserve"> </v>
      </c>
      <c r="M39" s="58"/>
      <c r="N39" s="59" t="str">
        <f t="shared" si="37"/>
        <v xml:space="preserve"> </v>
      </c>
      <c r="O39" s="58">
        <f>C39</f>
        <v>25054.079999999991</v>
      </c>
      <c r="P39" s="59">
        <f t="shared" si="38"/>
        <v>1</v>
      </c>
      <c r="Q39" s="58"/>
      <c r="R39" s="59" t="str">
        <f t="shared" si="39"/>
        <v xml:space="preserve"> </v>
      </c>
      <c r="S39" s="58"/>
      <c r="T39" s="59" t="str">
        <f t="shared" si="40"/>
        <v xml:space="preserve"> </v>
      </c>
      <c r="U39" s="54" t="str">
        <f t="shared" si="8"/>
        <v xml:space="preserve"> </v>
      </c>
    </row>
    <row r="40" spans="1:21" s="55" customFormat="1" ht="15.75">
      <c r="A40" s="52">
        <v>6</v>
      </c>
      <c r="B40" s="52" t="str">
        <f>VLOOKUP($A40,PLAN.A!$E$10:$K$429,2,FALSE)</f>
        <v>INSTALAÇÕES ELÉTRICAS E CABEAMENTO ESTRUTURADO</v>
      </c>
      <c r="C40" s="169">
        <f>VLOOKUP($A40,PLAN.A!$E$10:$K$429,7,FALSE)</f>
        <v>637034.03</v>
      </c>
      <c r="D40" s="136"/>
      <c r="E40" s="67">
        <f>SUM(E41:E48)</f>
        <v>0</v>
      </c>
      <c r="F40" s="53">
        <f>IF(E40=0,0,E40/$C40)</f>
        <v>0</v>
      </c>
      <c r="G40" s="67">
        <f>SUM(G41:G48)</f>
        <v>0</v>
      </c>
      <c r="H40" s="53">
        <f>IF(G40=0,0,G40/$C40)</f>
        <v>0</v>
      </c>
      <c r="I40" s="67">
        <f>SUM(I41:I48)</f>
        <v>0</v>
      </c>
      <c r="J40" s="53">
        <f>IF(I40=0,0,I40/$C40)</f>
        <v>0</v>
      </c>
      <c r="K40" s="67">
        <f>SUM(K41:K48)</f>
        <v>0</v>
      </c>
      <c r="L40" s="53">
        <f>IF(K40=0,0,K40/$C40)</f>
        <v>0</v>
      </c>
      <c r="M40" s="67">
        <f>SUM(M41:M48)</f>
        <v>0</v>
      </c>
      <c r="N40" s="53">
        <f>IF(M40=0,0,M40/$C40)</f>
        <v>0</v>
      </c>
      <c r="O40" s="67">
        <f>SUM(O41:O48)</f>
        <v>0</v>
      </c>
      <c r="P40" s="53">
        <f>IF(O40=0,0,O40/$C40)</f>
        <v>0</v>
      </c>
      <c r="Q40" s="67">
        <f>SUM(Q41:Q48)</f>
        <v>460152.00000000006</v>
      </c>
      <c r="R40" s="53">
        <f>IF(Q40=0,0,Q40/$C40)</f>
        <v>0.72233503758033157</v>
      </c>
      <c r="S40" s="67">
        <f>SUM(S41:S48)</f>
        <v>176882.03</v>
      </c>
      <c r="T40" s="53">
        <f>IF(S40=0,0,S40/$C40)</f>
        <v>0.27766496241966854</v>
      </c>
      <c r="U40" s="54" t="str">
        <f t="shared" si="8"/>
        <v xml:space="preserve"> </v>
      </c>
    </row>
    <row r="41" spans="1:21" s="49" customFormat="1" ht="25.5">
      <c r="A41" s="56" t="s">
        <v>501</v>
      </c>
      <c r="B41" s="57" t="str">
        <f>VLOOKUP($A41,PLAN.A!$E$10:$K$429,2,FALSE)</f>
        <v>QUADRO DE DISTRIBUIÇÃO DE CIRCUITOS E DISPOSITIVOS DE PROTEÇÃO</v>
      </c>
      <c r="C41" s="68">
        <f>VLOOKUP($A41,PLAN.A!$E$10:$K$429,7,FALSE)</f>
        <v>92625.23000000001</v>
      </c>
      <c r="E41" s="58"/>
      <c r="F41" s="59" t="str">
        <f t="shared" ref="F41:F48" si="41">IF(E41&gt;0,E41/$C41, " ")</f>
        <v xml:space="preserve"> </v>
      </c>
      <c r="G41" s="58"/>
      <c r="H41" s="59" t="str">
        <f t="shared" ref="H41:H48" si="42">IF(G41&gt;0,G41/$C41, " ")</f>
        <v xml:space="preserve"> </v>
      </c>
      <c r="I41" s="58"/>
      <c r="J41" s="59" t="str">
        <f t="shared" ref="J41:J48" si="43">IF(I41&gt;0,I41/$C41, " ")</f>
        <v xml:space="preserve"> </v>
      </c>
      <c r="K41" s="58"/>
      <c r="L41" s="59" t="str">
        <f t="shared" ref="L41:L48" si="44">IF(K41&gt;0,K41/$C41, " ")</f>
        <v xml:space="preserve"> </v>
      </c>
      <c r="M41" s="58"/>
      <c r="N41" s="59" t="str">
        <f t="shared" ref="N41:N48" si="45">IF(M41&gt;0,M41/$C41, " ")</f>
        <v xml:space="preserve"> </v>
      </c>
      <c r="O41" s="58"/>
      <c r="P41" s="59" t="str">
        <f t="shared" ref="P41:P48" si="46">IF(O41&gt;0,O41/$C41, " ")</f>
        <v xml:space="preserve"> </v>
      </c>
      <c r="Q41" s="58">
        <f>C41</f>
        <v>92625.23000000001</v>
      </c>
      <c r="R41" s="59">
        <f t="shared" ref="R41:R48" si="47">IF(Q41&gt;0,Q41/$C41, " ")</f>
        <v>1</v>
      </c>
      <c r="S41" s="58"/>
      <c r="T41" s="59" t="str">
        <f t="shared" ref="T41:T48" si="48">IF(S41&gt;0,S41/$C41, " ")</f>
        <v xml:space="preserve"> </v>
      </c>
      <c r="U41" s="54" t="str">
        <f t="shared" si="8"/>
        <v xml:space="preserve"> </v>
      </c>
    </row>
    <row r="42" spans="1:21" s="49" customFormat="1" ht="15.75">
      <c r="A42" s="56" t="s">
        <v>502</v>
      </c>
      <c r="B42" s="57" t="str">
        <f>VLOOKUP($A42,PLAN.A!$E$10:$K$429,2,FALSE)</f>
        <v>ILUMINAÇÃO</v>
      </c>
      <c r="C42" s="68">
        <f>VLOOKUP($A42,PLAN.A!$E$10:$K$429,7,FALSE)</f>
        <v>46499.149999999994</v>
      </c>
      <c r="E42" s="58"/>
      <c r="F42" s="59" t="str">
        <f t="shared" si="41"/>
        <v xml:space="preserve"> </v>
      </c>
      <c r="G42" s="58"/>
      <c r="H42" s="59" t="str">
        <f t="shared" si="42"/>
        <v xml:space="preserve"> </v>
      </c>
      <c r="I42" s="58"/>
      <c r="J42" s="59" t="str">
        <f t="shared" si="43"/>
        <v xml:space="preserve"> </v>
      </c>
      <c r="K42" s="58"/>
      <c r="L42" s="59" t="str">
        <f t="shared" si="44"/>
        <v xml:space="preserve"> </v>
      </c>
      <c r="M42" s="58"/>
      <c r="N42" s="59" t="str">
        <f t="shared" si="45"/>
        <v xml:space="preserve"> </v>
      </c>
      <c r="O42" s="58"/>
      <c r="P42" s="59" t="str">
        <f t="shared" si="46"/>
        <v xml:space="preserve"> </v>
      </c>
      <c r="Q42" s="58">
        <f>C42</f>
        <v>46499.149999999994</v>
      </c>
      <c r="R42" s="59">
        <f t="shared" si="47"/>
        <v>1</v>
      </c>
      <c r="S42" s="58"/>
      <c r="T42" s="59" t="str">
        <f t="shared" si="48"/>
        <v xml:space="preserve"> </v>
      </c>
      <c r="U42" s="54" t="str">
        <f t="shared" si="8"/>
        <v xml:space="preserve"> </v>
      </c>
    </row>
    <row r="43" spans="1:21" s="49" customFormat="1" ht="15.75">
      <c r="A43" s="56" t="s">
        <v>503</v>
      </c>
      <c r="B43" s="57" t="str">
        <f>VLOOKUP($A43,PLAN.A!$E$10:$K$429,2,FALSE)</f>
        <v>TOMADAS E INTERRUPTORES</v>
      </c>
      <c r="C43" s="68">
        <f>VLOOKUP($A43,PLAN.A!$E$10:$K$429,7,FALSE)</f>
        <v>261122.72000000003</v>
      </c>
      <c r="E43" s="58"/>
      <c r="F43" s="59" t="str">
        <f t="shared" si="41"/>
        <v xml:space="preserve"> </v>
      </c>
      <c r="G43" s="58"/>
      <c r="H43" s="59" t="str">
        <f t="shared" si="42"/>
        <v xml:space="preserve"> </v>
      </c>
      <c r="I43" s="58"/>
      <c r="J43" s="59" t="str">
        <f t="shared" si="43"/>
        <v xml:space="preserve"> </v>
      </c>
      <c r="K43" s="58"/>
      <c r="L43" s="59" t="str">
        <f t="shared" si="44"/>
        <v xml:space="preserve"> </v>
      </c>
      <c r="M43" s="58"/>
      <c r="N43" s="59" t="str">
        <f t="shared" si="45"/>
        <v xml:space="preserve"> </v>
      </c>
      <c r="O43" s="58"/>
      <c r="P43" s="59" t="str">
        <f t="shared" si="46"/>
        <v xml:space="preserve"> </v>
      </c>
      <c r="Q43" s="58">
        <f>C43</f>
        <v>261122.72000000003</v>
      </c>
      <c r="R43" s="59">
        <f t="shared" si="47"/>
        <v>1</v>
      </c>
      <c r="S43" s="58"/>
      <c r="T43" s="59" t="str">
        <f t="shared" si="48"/>
        <v xml:space="preserve"> </v>
      </c>
      <c r="U43" s="54" t="str">
        <f t="shared" si="8"/>
        <v xml:space="preserve"> </v>
      </c>
    </row>
    <row r="44" spans="1:21" s="49" customFormat="1" ht="15.75">
      <c r="A44" s="56" t="s">
        <v>504</v>
      </c>
      <c r="B44" s="57" t="str">
        <f>VLOOKUP($A44,PLAN.A!$E$10:$K$429,2,FALSE)</f>
        <v>CABEAMENTO ESTRUTURADO</v>
      </c>
      <c r="C44" s="68">
        <f>VLOOKUP($A44,PLAN.A!$E$10:$K$429,7,FALSE)</f>
        <v>17789.96</v>
      </c>
      <c r="E44" s="58"/>
      <c r="F44" s="59" t="str">
        <f t="shared" si="41"/>
        <v xml:space="preserve"> </v>
      </c>
      <c r="G44" s="58"/>
      <c r="H44" s="59" t="str">
        <f t="shared" si="42"/>
        <v xml:space="preserve"> </v>
      </c>
      <c r="I44" s="58"/>
      <c r="J44" s="59" t="str">
        <f t="shared" si="43"/>
        <v xml:space="preserve"> </v>
      </c>
      <c r="K44" s="58"/>
      <c r="L44" s="59" t="str">
        <f t="shared" si="44"/>
        <v xml:space="preserve"> </v>
      </c>
      <c r="M44" s="58"/>
      <c r="N44" s="59" t="str">
        <f t="shared" si="45"/>
        <v xml:space="preserve"> </v>
      </c>
      <c r="O44" s="58"/>
      <c r="P44" s="59" t="str">
        <f t="shared" si="46"/>
        <v xml:space="preserve"> </v>
      </c>
      <c r="Q44" s="58">
        <f>C44</f>
        <v>17789.96</v>
      </c>
      <c r="R44" s="59">
        <f t="shared" si="47"/>
        <v>1</v>
      </c>
      <c r="S44" s="58"/>
      <c r="T44" s="59" t="str">
        <f t="shared" si="48"/>
        <v xml:space="preserve"> </v>
      </c>
      <c r="U44" s="54" t="str">
        <f t="shared" si="8"/>
        <v xml:space="preserve"> </v>
      </c>
    </row>
    <row r="45" spans="1:21" s="49" customFormat="1" ht="15.75">
      <c r="A45" s="56" t="s">
        <v>505</v>
      </c>
      <c r="B45" s="57" t="str">
        <f>VLOOKUP($A45,PLAN.A!$E$10:$K$429,2,FALSE)</f>
        <v>ENVELOPAMENTO DE DUTO FLEXÍVEL - ÁREA EXTERNA</v>
      </c>
      <c r="C45" s="68">
        <f>VLOOKUP($A45,PLAN.A!$E$10:$K$429,7,FALSE)</f>
        <v>17019</v>
      </c>
      <c r="E45" s="58"/>
      <c r="F45" s="59" t="str">
        <f t="shared" si="41"/>
        <v xml:space="preserve"> </v>
      </c>
      <c r="G45" s="58"/>
      <c r="H45" s="59" t="str">
        <f t="shared" si="42"/>
        <v xml:space="preserve"> </v>
      </c>
      <c r="I45" s="58"/>
      <c r="J45" s="59" t="str">
        <f t="shared" si="43"/>
        <v xml:space="preserve"> </v>
      </c>
      <c r="K45" s="58"/>
      <c r="L45" s="59" t="str">
        <f t="shared" si="44"/>
        <v xml:space="preserve"> </v>
      </c>
      <c r="M45" s="58"/>
      <c r="N45" s="59" t="str">
        <f t="shared" si="45"/>
        <v xml:space="preserve"> </v>
      </c>
      <c r="O45" s="58"/>
      <c r="P45" s="59" t="str">
        <f t="shared" si="46"/>
        <v xml:space="preserve"> </v>
      </c>
      <c r="Q45" s="58">
        <f>C45</f>
        <v>17019</v>
      </c>
      <c r="R45" s="59">
        <f t="shared" si="47"/>
        <v>1</v>
      </c>
      <c r="S45" s="58"/>
      <c r="T45" s="59" t="str">
        <f t="shared" si="48"/>
        <v xml:space="preserve"> </v>
      </c>
      <c r="U45" s="54" t="str">
        <f t="shared" si="8"/>
        <v xml:space="preserve"> </v>
      </c>
    </row>
    <row r="46" spans="1:21" s="49" customFormat="1" ht="15.75">
      <c r="A46" s="56" t="s">
        <v>506</v>
      </c>
      <c r="B46" s="57" t="str">
        <f>VLOOKUP($A46,PLAN.A!$E$10:$K$429,2,FALSE)</f>
        <v>INSTALAÇÃO ELÉTRICA - ÁREA EXTERNA</v>
      </c>
      <c r="C46" s="68">
        <f>VLOOKUP($A46,PLAN.A!$E$10:$K$429,7,FALSE)</f>
        <v>43038.15</v>
      </c>
      <c r="E46" s="58"/>
      <c r="F46" s="59" t="str">
        <f t="shared" si="41"/>
        <v xml:space="preserve"> </v>
      </c>
      <c r="G46" s="58"/>
      <c r="H46" s="59" t="str">
        <f t="shared" si="42"/>
        <v xml:space="preserve"> </v>
      </c>
      <c r="I46" s="58"/>
      <c r="J46" s="59" t="str">
        <f t="shared" si="43"/>
        <v xml:space="preserve"> </v>
      </c>
      <c r="K46" s="58"/>
      <c r="L46" s="59" t="str">
        <f t="shared" si="44"/>
        <v xml:space="preserve"> </v>
      </c>
      <c r="M46" s="58"/>
      <c r="N46" s="59" t="str">
        <f t="shared" si="45"/>
        <v xml:space="preserve"> </v>
      </c>
      <c r="O46" s="58"/>
      <c r="P46" s="59" t="str">
        <f t="shared" si="46"/>
        <v xml:space="preserve"> </v>
      </c>
      <c r="Q46" s="58"/>
      <c r="R46" s="59" t="str">
        <f t="shared" si="47"/>
        <v xml:space="preserve"> </v>
      </c>
      <c r="S46" s="58">
        <f>C46</f>
        <v>43038.15</v>
      </c>
      <c r="T46" s="59">
        <f t="shared" si="48"/>
        <v>1</v>
      </c>
      <c r="U46" s="54" t="str">
        <f t="shared" si="8"/>
        <v xml:space="preserve"> </v>
      </c>
    </row>
    <row r="47" spans="1:21" s="49" customFormat="1" ht="25.5">
      <c r="A47" s="56" t="s">
        <v>507</v>
      </c>
      <c r="B47" s="57" t="str">
        <f>VLOOKUP($A47,PLAN.A!$E$10:$K$429,2,FALSE)</f>
        <v>INSTALAÇÃO ELÉTRICA - INSTALAÇÃO DE POSTES - ÁREA EXTERNA</v>
      </c>
      <c r="C47" s="68">
        <f>VLOOKUP($A47,PLAN.A!$E$10:$K$429,7,FALSE)</f>
        <v>133843.88</v>
      </c>
      <c r="E47" s="58"/>
      <c r="F47" s="59" t="str">
        <f t="shared" si="41"/>
        <v xml:space="preserve"> </v>
      </c>
      <c r="G47" s="58"/>
      <c r="H47" s="59" t="str">
        <f t="shared" si="42"/>
        <v xml:space="preserve"> </v>
      </c>
      <c r="I47" s="58"/>
      <c r="J47" s="59" t="str">
        <f t="shared" si="43"/>
        <v xml:space="preserve"> </v>
      </c>
      <c r="K47" s="58"/>
      <c r="L47" s="59" t="str">
        <f t="shared" si="44"/>
        <v xml:space="preserve"> </v>
      </c>
      <c r="M47" s="58"/>
      <c r="N47" s="59" t="str">
        <f t="shared" si="45"/>
        <v xml:space="preserve"> </v>
      </c>
      <c r="O47" s="58"/>
      <c r="P47" s="59" t="str">
        <f t="shared" si="46"/>
        <v xml:space="preserve"> </v>
      </c>
      <c r="Q47" s="58"/>
      <c r="R47" s="59" t="str">
        <f t="shared" si="47"/>
        <v xml:space="preserve"> </v>
      </c>
      <c r="S47" s="58">
        <f>C47</f>
        <v>133843.88</v>
      </c>
      <c r="T47" s="59">
        <f t="shared" si="48"/>
        <v>1</v>
      </c>
      <c r="U47" s="54" t="str">
        <f t="shared" si="8"/>
        <v xml:space="preserve"> </v>
      </c>
    </row>
    <row r="48" spans="1:21" s="49" customFormat="1" ht="15.75">
      <c r="A48" s="56" t="s">
        <v>508</v>
      </c>
      <c r="B48" s="57" t="str">
        <f>VLOOKUP($A48,PLAN.A!$E$10:$K$429,2,FALSE)</f>
        <v>INSTALAÇÃO ELÉTRICA - SPDA</v>
      </c>
      <c r="C48" s="68">
        <f>VLOOKUP($A48,PLAN.A!$E$10:$K$429,7,FALSE)</f>
        <v>25095.939999999995</v>
      </c>
      <c r="E48" s="58"/>
      <c r="F48" s="59" t="str">
        <f t="shared" si="41"/>
        <v xml:space="preserve"> </v>
      </c>
      <c r="G48" s="58"/>
      <c r="H48" s="59" t="str">
        <f t="shared" si="42"/>
        <v xml:space="preserve"> </v>
      </c>
      <c r="I48" s="58"/>
      <c r="J48" s="59" t="str">
        <f t="shared" si="43"/>
        <v xml:space="preserve"> </v>
      </c>
      <c r="K48" s="58"/>
      <c r="L48" s="59" t="str">
        <f t="shared" si="44"/>
        <v xml:space="preserve"> </v>
      </c>
      <c r="M48" s="58"/>
      <c r="N48" s="59" t="str">
        <f t="shared" si="45"/>
        <v xml:space="preserve"> </v>
      </c>
      <c r="O48" s="58"/>
      <c r="P48" s="59" t="str">
        <f t="shared" si="46"/>
        <v xml:space="preserve"> </v>
      </c>
      <c r="Q48" s="58">
        <f>C48</f>
        <v>25095.939999999995</v>
      </c>
      <c r="R48" s="59">
        <f t="shared" si="47"/>
        <v>1</v>
      </c>
      <c r="S48" s="58"/>
      <c r="T48" s="59" t="str">
        <f t="shared" si="48"/>
        <v xml:space="preserve"> </v>
      </c>
      <c r="U48" s="54" t="str">
        <f t="shared" si="8"/>
        <v xml:space="preserve"> </v>
      </c>
    </row>
    <row r="49" spans="1:21" s="55" customFormat="1" ht="15.75">
      <c r="A49" s="52">
        <v>7</v>
      </c>
      <c r="B49" s="52" t="str">
        <f>VLOOKUP($A49,PLAN.A!$E$10:$K$429,2,FALSE)</f>
        <v>INSTALAÇÕES DE GLP</v>
      </c>
      <c r="C49" s="169">
        <f>VLOOKUP($A49,PLAN.A!$E$10:$K$429,7,FALSE)</f>
        <v>18260.089999999997</v>
      </c>
      <c r="D49" s="136"/>
      <c r="E49" s="67">
        <f>SUM(E50:E50)</f>
        <v>0</v>
      </c>
      <c r="F49" s="53">
        <f>IF(E49=0,0,E49/$C49)</f>
        <v>0</v>
      </c>
      <c r="G49" s="67">
        <f>SUM(G50:G50)</f>
        <v>0</v>
      </c>
      <c r="H49" s="53">
        <f>IF(G49=0,0,G49/$C49)</f>
        <v>0</v>
      </c>
      <c r="I49" s="67">
        <f>SUM(I50:I50)</f>
        <v>0</v>
      </c>
      <c r="J49" s="53">
        <f>IF(I49=0,0,I49/$C49)</f>
        <v>0</v>
      </c>
      <c r="K49" s="67">
        <f>SUM(K50:K50)</f>
        <v>0</v>
      </c>
      <c r="L49" s="53">
        <f>IF(K49=0,0,K49/$C49)</f>
        <v>0</v>
      </c>
      <c r="M49" s="67">
        <f>SUM(M50:M50)</f>
        <v>0</v>
      </c>
      <c r="N49" s="53">
        <f>IF(M49=0,0,M49/$C49)</f>
        <v>0</v>
      </c>
      <c r="O49" s="67">
        <f>SUM(O50:O50)</f>
        <v>0</v>
      </c>
      <c r="P49" s="53">
        <f>IF(O49=0,0,O49/$C49)</f>
        <v>0</v>
      </c>
      <c r="Q49" s="67">
        <f>SUM(Q50:Q50)</f>
        <v>18260.089999999997</v>
      </c>
      <c r="R49" s="53">
        <f>IF(Q49=0,0,Q49/$C49)</f>
        <v>1</v>
      </c>
      <c r="S49" s="67">
        <f>SUM(S50:S50)</f>
        <v>0</v>
      </c>
      <c r="T49" s="53">
        <f>IF(S49=0,0,S49/$C49)</f>
        <v>0</v>
      </c>
      <c r="U49" s="54" t="str">
        <f t="shared" si="8"/>
        <v xml:space="preserve"> </v>
      </c>
    </row>
    <row r="50" spans="1:21" s="49" customFormat="1" ht="15.75">
      <c r="A50" s="56" t="s">
        <v>509</v>
      </c>
      <c r="B50" s="57" t="str">
        <f>VLOOKUP($A50,PLAN.A!$E$10:$K$429,2,FALSE)</f>
        <v>REDE DE GÁS GLP</v>
      </c>
      <c r="C50" s="68">
        <f>VLOOKUP($A50,PLAN.A!$E$10:$K$429,7,FALSE)</f>
        <v>18260.089999999997</v>
      </c>
      <c r="E50" s="58"/>
      <c r="F50" s="59" t="str">
        <f t="shared" ref="F50" si="49">IF(E50&gt;0,E50/$C50, " ")</f>
        <v xml:space="preserve"> </v>
      </c>
      <c r="G50" s="58"/>
      <c r="H50" s="59" t="str">
        <f t="shared" ref="H50" si="50">IF(G50&gt;0,G50/$C50, " ")</f>
        <v xml:space="preserve"> </v>
      </c>
      <c r="I50" s="58"/>
      <c r="J50" s="59" t="str">
        <f t="shared" ref="J50" si="51">IF(I50&gt;0,I50/$C50, " ")</f>
        <v xml:space="preserve"> </v>
      </c>
      <c r="K50" s="58"/>
      <c r="L50" s="59" t="str">
        <f t="shared" ref="L50" si="52">IF(K50&gt;0,K50/$C50, " ")</f>
        <v xml:space="preserve"> </v>
      </c>
      <c r="M50" s="58"/>
      <c r="N50" s="59" t="str">
        <f t="shared" ref="N50" si="53">IF(M50&gt;0,M50/$C50, " ")</f>
        <v xml:space="preserve"> </v>
      </c>
      <c r="O50" s="58"/>
      <c r="P50" s="59" t="str">
        <f t="shared" ref="P50" si="54">IF(O50&gt;0,O50/$C50, " ")</f>
        <v xml:space="preserve"> </v>
      </c>
      <c r="Q50" s="58">
        <f>C50</f>
        <v>18260.089999999997</v>
      </c>
      <c r="R50" s="59">
        <f t="shared" ref="R50" si="55">IF(Q50&gt;0,Q50/$C50, " ")</f>
        <v>1</v>
      </c>
      <c r="S50" s="58"/>
      <c r="T50" s="59" t="str">
        <f t="shared" ref="T50" si="56">IF(S50&gt;0,S50/$C50, " ")</f>
        <v xml:space="preserve"> </v>
      </c>
      <c r="U50" s="54" t="str">
        <f t="shared" si="8"/>
        <v xml:space="preserve"> </v>
      </c>
    </row>
    <row r="51" spans="1:21" s="55" customFormat="1" ht="15.75">
      <c r="A51" s="52">
        <v>8</v>
      </c>
      <c r="B51" s="52" t="str">
        <f>VLOOKUP($A51,PLAN.A!$E$10:$K$429,2,FALSE)</f>
        <v>FORRO, PISOS, REVESTIMENTOS FINOS, PINTURA, BANCADAS, LOUÇAS E METAIS SANITÁRIOS</v>
      </c>
      <c r="C51" s="169">
        <f>VLOOKUP($A51,PLAN.A!$E$10:$K$429,7,FALSE)</f>
        <v>295463.67</v>
      </c>
      <c r="D51" s="136"/>
      <c r="E51" s="67">
        <f>SUM(E52:E60)</f>
        <v>0</v>
      </c>
      <c r="F51" s="53">
        <f>IF(E51=0,0,E51/$C51)</f>
        <v>0</v>
      </c>
      <c r="G51" s="67">
        <f>SUM(G52:G60)</f>
        <v>0</v>
      </c>
      <c r="H51" s="53">
        <f>IF(G51=0,0,G51/$C51)</f>
        <v>0</v>
      </c>
      <c r="I51" s="67">
        <f>SUM(I52:I60)</f>
        <v>0</v>
      </c>
      <c r="J51" s="53">
        <f>IF(I51=0,0,I51/$C51)</f>
        <v>0</v>
      </c>
      <c r="K51" s="67">
        <f>SUM(K52:K60)</f>
        <v>0</v>
      </c>
      <c r="L51" s="53">
        <f>IF(K51=0,0,K51/$C51)</f>
        <v>0</v>
      </c>
      <c r="M51" s="67">
        <f>SUM(M52:M60)</f>
        <v>0</v>
      </c>
      <c r="N51" s="53">
        <f>IF(M51=0,0,M51/$C51)</f>
        <v>0</v>
      </c>
      <c r="O51" s="67">
        <f>SUM(O52:O60)</f>
        <v>0</v>
      </c>
      <c r="P51" s="53">
        <f>IF(O51=0,0,O51/$C51)</f>
        <v>0</v>
      </c>
      <c r="Q51" s="67">
        <f>SUM(Q52:Q60)</f>
        <v>171065.61</v>
      </c>
      <c r="R51" s="53">
        <f>IF(Q51=0,0,Q51/$C51)</f>
        <v>0.57897341490410648</v>
      </c>
      <c r="S51" s="67">
        <f>SUM(S52:S60)</f>
        <v>124398.06000000001</v>
      </c>
      <c r="T51" s="53">
        <f>IF(S51=0,0,S51/$C51)</f>
        <v>0.42102658509589358</v>
      </c>
      <c r="U51" s="54" t="str">
        <f t="shared" si="8"/>
        <v xml:space="preserve"> </v>
      </c>
    </row>
    <row r="52" spans="1:21" s="49" customFormat="1" ht="15.75">
      <c r="A52" s="56" t="s">
        <v>510</v>
      </c>
      <c r="B52" s="57" t="str">
        <f>VLOOKUP($A52,PLAN.A!$E$10:$K$429,2,FALSE)</f>
        <v>FORRO EM GESSO ACARTONADO</v>
      </c>
      <c r="C52" s="68">
        <f>VLOOKUP($A52,PLAN.A!$E$10:$K$429,7,FALSE)</f>
        <v>13093.61</v>
      </c>
      <c r="E52" s="58"/>
      <c r="F52" s="59" t="str">
        <f t="shared" ref="F52:F60" si="57">IF(E52&gt;0,E52/$C52, " ")</f>
        <v xml:space="preserve"> </v>
      </c>
      <c r="G52" s="58"/>
      <c r="H52" s="59" t="str">
        <f t="shared" ref="H52:H60" si="58">IF(G52&gt;0,G52/$C52, " ")</f>
        <v xml:space="preserve"> </v>
      </c>
      <c r="I52" s="58"/>
      <c r="J52" s="59" t="str">
        <f t="shared" ref="J52:J60" si="59">IF(I52&gt;0,I52/$C52, " ")</f>
        <v xml:space="preserve"> </v>
      </c>
      <c r="K52" s="58"/>
      <c r="L52" s="59" t="str">
        <f t="shared" ref="L52:L60" si="60">IF(K52&gt;0,K52/$C52, " ")</f>
        <v xml:space="preserve"> </v>
      </c>
      <c r="M52" s="58"/>
      <c r="N52" s="59" t="str">
        <f t="shared" ref="N52:N60" si="61">IF(M52&gt;0,M52/$C52, " ")</f>
        <v xml:space="preserve"> </v>
      </c>
      <c r="O52" s="58"/>
      <c r="P52" s="59" t="str">
        <f t="shared" ref="P52:P60" si="62">IF(O52&gt;0,O52/$C52, " ")</f>
        <v xml:space="preserve"> </v>
      </c>
      <c r="Q52" s="58">
        <f>C52</f>
        <v>13093.61</v>
      </c>
      <c r="R52" s="59">
        <f t="shared" ref="R52:R60" si="63">IF(Q52&gt;0,Q52/$C52, " ")</f>
        <v>1</v>
      </c>
      <c r="S52" s="58"/>
      <c r="T52" s="59" t="str">
        <f t="shared" ref="T52:T60" si="64">IF(S52&gt;0,S52/$C52, " ")</f>
        <v xml:space="preserve"> </v>
      </c>
      <c r="U52" s="54" t="str">
        <f t="shared" si="8"/>
        <v xml:space="preserve"> </v>
      </c>
    </row>
    <row r="53" spans="1:21" s="49" customFormat="1" ht="25.5">
      <c r="A53" s="56" t="s">
        <v>511</v>
      </c>
      <c r="B53" s="57" t="str">
        <f>VLOOKUP($A53,PLAN.A!$E$10:$K$429,2,FALSE)</f>
        <v>PISOS, SOLEIRAS, PEITORIS E REVESTIMENTO CERÂMICO EM PAREDES</v>
      </c>
      <c r="C53" s="68">
        <f>VLOOKUP($A53,PLAN.A!$E$10:$K$429,7,FALSE)</f>
        <v>126678.51</v>
      </c>
      <c r="E53" s="58"/>
      <c r="F53" s="59" t="str">
        <f t="shared" si="57"/>
        <v xml:space="preserve"> </v>
      </c>
      <c r="G53" s="58"/>
      <c r="H53" s="59" t="str">
        <f t="shared" si="58"/>
        <v xml:space="preserve"> </v>
      </c>
      <c r="I53" s="58"/>
      <c r="J53" s="59" t="str">
        <f t="shared" si="59"/>
        <v xml:space="preserve"> </v>
      </c>
      <c r="K53" s="58"/>
      <c r="L53" s="59" t="str">
        <f t="shared" si="60"/>
        <v xml:space="preserve"> </v>
      </c>
      <c r="M53" s="58"/>
      <c r="N53" s="59" t="str">
        <f t="shared" si="61"/>
        <v xml:space="preserve"> </v>
      </c>
      <c r="O53" s="58"/>
      <c r="P53" s="59" t="str">
        <f t="shared" si="62"/>
        <v xml:space="preserve"> </v>
      </c>
      <c r="Q53" s="58">
        <f>C53</f>
        <v>126678.51</v>
      </c>
      <c r="R53" s="59">
        <f t="shared" si="63"/>
        <v>1</v>
      </c>
      <c r="S53" s="58"/>
      <c r="T53" s="59" t="str">
        <f t="shared" si="64"/>
        <v xml:space="preserve"> </v>
      </c>
      <c r="U53" s="54" t="str">
        <f t="shared" si="8"/>
        <v xml:space="preserve"> </v>
      </c>
    </row>
    <row r="54" spans="1:21" s="49" customFormat="1" ht="15.75">
      <c r="A54" s="56" t="s">
        <v>512</v>
      </c>
      <c r="B54" s="57" t="str">
        <f>VLOOKUP($A54,PLAN.A!$E$10:$K$429,2,FALSE)</f>
        <v>BANCADAS E DIVISÓRIAS</v>
      </c>
      <c r="C54" s="68">
        <f>VLOOKUP($A54,PLAN.A!$E$10:$K$429,7,FALSE)</f>
        <v>31293.49</v>
      </c>
      <c r="E54" s="58"/>
      <c r="F54" s="59" t="str">
        <f t="shared" si="57"/>
        <v xml:space="preserve"> </v>
      </c>
      <c r="G54" s="58"/>
      <c r="H54" s="59" t="str">
        <f t="shared" si="58"/>
        <v xml:space="preserve"> </v>
      </c>
      <c r="I54" s="58"/>
      <c r="J54" s="59" t="str">
        <f t="shared" si="59"/>
        <v xml:space="preserve"> </v>
      </c>
      <c r="K54" s="58"/>
      <c r="L54" s="59" t="str">
        <f t="shared" si="60"/>
        <v xml:space="preserve"> </v>
      </c>
      <c r="M54" s="58"/>
      <c r="N54" s="59" t="str">
        <f t="shared" si="61"/>
        <v xml:space="preserve"> </v>
      </c>
      <c r="O54" s="58"/>
      <c r="P54" s="59" t="str">
        <f t="shared" si="62"/>
        <v xml:space="preserve"> </v>
      </c>
      <c r="Q54" s="58">
        <f>C54</f>
        <v>31293.49</v>
      </c>
      <c r="R54" s="59">
        <f t="shared" si="63"/>
        <v>1</v>
      </c>
      <c r="S54" s="58"/>
      <c r="T54" s="59" t="str">
        <f t="shared" si="64"/>
        <v xml:space="preserve"> </v>
      </c>
      <c r="U54" s="54" t="str">
        <f t="shared" si="8"/>
        <v xml:space="preserve"> </v>
      </c>
    </row>
    <row r="55" spans="1:21" s="49" customFormat="1" ht="15.75">
      <c r="A55" s="56" t="s">
        <v>513</v>
      </c>
      <c r="B55" s="57" t="str">
        <f>VLOOKUP($A55,PLAN.A!$E$10:$K$429,2,FALSE)</f>
        <v>PINTURA EM TETOS INTERNOS</v>
      </c>
      <c r="C55" s="68">
        <f>VLOOKUP($A55,PLAN.A!$E$10:$K$429,7,FALSE)</f>
        <v>27647.86</v>
      </c>
      <c r="E55" s="58"/>
      <c r="F55" s="59" t="str">
        <f t="shared" si="57"/>
        <v xml:space="preserve"> </v>
      </c>
      <c r="G55" s="58"/>
      <c r="H55" s="59" t="str">
        <f t="shared" si="58"/>
        <v xml:space="preserve"> </v>
      </c>
      <c r="I55" s="58"/>
      <c r="J55" s="59" t="str">
        <f t="shared" si="59"/>
        <v xml:space="preserve"> </v>
      </c>
      <c r="K55" s="58"/>
      <c r="L55" s="59" t="str">
        <f t="shared" si="60"/>
        <v xml:space="preserve"> </v>
      </c>
      <c r="M55" s="58"/>
      <c r="N55" s="59" t="str">
        <f t="shared" si="61"/>
        <v xml:space="preserve"> </v>
      </c>
      <c r="O55" s="58"/>
      <c r="P55" s="59" t="str">
        <f t="shared" si="62"/>
        <v xml:space="preserve"> </v>
      </c>
      <c r="Q55" s="58"/>
      <c r="R55" s="59" t="str">
        <f t="shared" si="63"/>
        <v xml:space="preserve"> </v>
      </c>
      <c r="S55" s="58">
        <f t="shared" ref="S55:S60" si="65">C55</f>
        <v>27647.86</v>
      </c>
      <c r="T55" s="59">
        <f t="shared" si="64"/>
        <v>1</v>
      </c>
      <c r="U55" s="54" t="str">
        <f t="shared" si="8"/>
        <v xml:space="preserve"> </v>
      </c>
    </row>
    <row r="56" spans="1:21" s="49" customFormat="1" ht="15.75">
      <c r="A56" s="56" t="s">
        <v>514</v>
      </c>
      <c r="B56" s="57" t="str">
        <f>VLOOKUP($A56,PLAN.A!$E$10:$K$429,2,FALSE)</f>
        <v>PINTURA DO BEIRAL</v>
      </c>
      <c r="C56" s="68">
        <f>VLOOKUP($A56,PLAN.A!$E$10:$K$429,7,FALSE)</f>
        <v>20256.330000000002</v>
      </c>
      <c r="E56" s="58"/>
      <c r="F56" s="59" t="str">
        <f t="shared" si="57"/>
        <v xml:space="preserve"> </v>
      </c>
      <c r="G56" s="58"/>
      <c r="H56" s="59" t="str">
        <f t="shared" si="58"/>
        <v xml:space="preserve"> </v>
      </c>
      <c r="I56" s="58"/>
      <c r="J56" s="59" t="str">
        <f t="shared" si="59"/>
        <v xml:space="preserve"> </v>
      </c>
      <c r="K56" s="58"/>
      <c r="L56" s="59" t="str">
        <f t="shared" si="60"/>
        <v xml:space="preserve"> </v>
      </c>
      <c r="M56" s="58"/>
      <c r="N56" s="59" t="str">
        <f t="shared" si="61"/>
        <v xml:space="preserve"> </v>
      </c>
      <c r="O56" s="58"/>
      <c r="P56" s="59" t="str">
        <f t="shared" si="62"/>
        <v xml:space="preserve"> </v>
      </c>
      <c r="Q56" s="58"/>
      <c r="R56" s="59" t="str">
        <f t="shared" si="63"/>
        <v xml:space="preserve"> </v>
      </c>
      <c r="S56" s="58">
        <f t="shared" si="65"/>
        <v>20256.330000000002</v>
      </c>
      <c r="T56" s="59">
        <f t="shared" si="64"/>
        <v>1</v>
      </c>
      <c r="U56" s="54" t="str">
        <f t="shared" si="8"/>
        <v xml:space="preserve"> </v>
      </c>
    </row>
    <row r="57" spans="1:21" s="49" customFormat="1" ht="15.75">
      <c r="A57" s="56" t="s">
        <v>515</v>
      </c>
      <c r="B57" s="57" t="str">
        <f>VLOOKUP($A57,PLAN.A!$E$10:$K$429,2,FALSE)</f>
        <v>PINTURA EM PAREDES - INTERNAS E EXTERNAS</v>
      </c>
      <c r="C57" s="68">
        <f>VLOOKUP($A57,PLAN.A!$E$10:$K$429,7,FALSE)</f>
        <v>39668.33</v>
      </c>
      <c r="E57" s="58"/>
      <c r="F57" s="59" t="str">
        <f t="shared" si="57"/>
        <v xml:space="preserve"> </v>
      </c>
      <c r="G57" s="58"/>
      <c r="H57" s="59" t="str">
        <f t="shared" si="58"/>
        <v xml:space="preserve"> </v>
      </c>
      <c r="I57" s="58"/>
      <c r="J57" s="59" t="str">
        <f t="shared" si="59"/>
        <v xml:space="preserve"> </v>
      </c>
      <c r="K57" s="58"/>
      <c r="L57" s="59" t="str">
        <f t="shared" si="60"/>
        <v xml:space="preserve"> </v>
      </c>
      <c r="M57" s="58"/>
      <c r="N57" s="59" t="str">
        <f t="shared" si="61"/>
        <v xml:space="preserve"> </v>
      </c>
      <c r="O57" s="58"/>
      <c r="P57" s="59" t="str">
        <f t="shared" si="62"/>
        <v xml:space="preserve"> </v>
      </c>
      <c r="Q57" s="58"/>
      <c r="R57" s="59" t="str">
        <f t="shared" si="63"/>
        <v xml:space="preserve"> </v>
      </c>
      <c r="S57" s="58">
        <f t="shared" si="65"/>
        <v>39668.33</v>
      </c>
      <c r="T57" s="59">
        <f t="shared" si="64"/>
        <v>1</v>
      </c>
      <c r="U57" s="54" t="str">
        <f t="shared" si="8"/>
        <v xml:space="preserve"> </v>
      </c>
    </row>
    <row r="58" spans="1:21" s="49" customFormat="1" ht="15.75">
      <c r="A58" s="56" t="s">
        <v>516</v>
      </c>
      <c r="B58" s="57" t="str">
        <f>VLOOKUP($A58,PLAN.A!$E$10:$K$429,2,FALSE)</f>
        <v>PINTURA EM PISOS</v>
      </c>
      <c r="C58" s="68">
        <f>VLOOKUP($A58,PLAN.A!$E$10:$K$429,7,FALSE)</f>
        <v>9082.18</v>
      </c>
      <c r="E58" s="58"/>
      <c r="F58" s="59" t="str">
        <f t="shared" si="57"/>
        <v xml:space="preserve"> </v>
      </c>
      <c r="G58" s="58"/>
      <c r="H58" s="59" t="str">
        <f t="shared" si="58"/>
        <v xml:space="preserve"> </v>
      </c>
      <c r="I58" s="58"/>
      <c r="J58" s="59" t="str">
        <f t="shared" si="59"/>
        <v xml:space="preserve"> </v>
      </c>
      <c r="K58" s="58"/>
      <c r="L58" s="59" t="str">
        <f t="shared" si="60"/>
        <v xml:space="preserve"> </v>
      </c>
      <c r="M58" s="58"/>
      <c r="N58" s="59" t="str">
        <f t="shared" si="61"/>
        <v xml:space="preserve"> </v>
      </c>
      <c r="O58" s="58"/>
      <c r="P58" s="59" t="str">
        <f t="shared" si="62"/>
        <v xml:space="preserve"> </v>
      </c>
      <c r="Q58" s="58"/>
      <c r="R58" s="59" t="str">
        <f t="shared" si="63"/>
        <v xml:space="preserve"> </v>
      </c>
      <c r="S58" s="58">
        <f t="shared" si="65"/>
        <v>9082.18</v>
      </c>
      <c r="T58" s="59">
        <f t="shared" si="64"/>
        <v>1</v>
      </c>
      <c r="U58" s="54" t="str">
        <f t="shared" si="8"/>
        <v xml:space="preserve"> </v>
      </c>
    </row>
    <row r="59" spans="1:21" s="49" customFormat="1" ht="15.75">
      <c r="A59" s="56" t="s">
        <v>517</v>
      </c>
      <c r="B59" s="57" t="str">
        <f>VLOOKUP($A59,PLAN.A!$E$10:$K$429,2,FALSE)</f>
        <v>LOUÇAS</v>
      </c>
      <c r="C59" s="68">
        <f>VLOOKUP($A59,PLAN.A!$E$10:$K$429,7,FALSE)</f>
        <v>11511.75</v>
      </c>
      <c r="E59" s="58"/>
      <c r="F59" s="59" t="str">
        <f t="shared" si="57"/>
        <v xml:space="preserve"> </v>
      </c>
      <c r="G59" s="58"/>
      <c r="H59" s="59" t="str">
        <f t="shared" si="58"/>
        <v xml:space="preserve"> </v>
      </c>
      <c r="I59" s="58"/>
      <c r="J59" s="59" t="str">
        <f t="shared" si="59"/>
        <v xml:space="preserve"> </v>
      </c>
      <c r="K59" s="58"/>
      <c r="L59" s="59" t="str">
        <f t="shared" si="60"/>
        <v xml:space="preserve"> </v>
      </c>
      <c r="M59" s="58"/>
      <c r="N59" s="59" t="str">
        <f t="shared" si="61"/>
        <v xml:space="preserve"> </v>
      </c>
      <c r="O59" s="58"/>
      <c r="P59" s="59" t="str">
        <f t="shared" si="62"/>
        <v xml:space="preserve"> </v>
      </c>
      <c r="Q59" s="58"/>
      <c r="R59" s="59" t="str">
        <f t="shared" si="63"/>
        <v xml:space="preserve"> </v>
      </c>
      <c r="S59" s="58">
        <f t="shared" si="65"/>
        <v>11511.75</v>
      </c>
      <c r="T59" s="59">
        <f t="shared" si="64"/>
        <v>1</v>
      </c>
      <c r="U59" s="54" t="str">
        <f t="shared" si="8"/>
        <v xml:space="preserve"> </v>
      </c>
    </row>
    <row r="60" spans="1:21" s="49" customFormat="1" ht="15.75">
      <c r="A60" s="56" t="s">
        <v>518</v>
      </c>
      <c r="B60" s="57" t="str">
        <f>VLOOKUP($A60,PLAN.A!$E$10:$K$429,2,FALSE)</f>
        <v>METAIS E ACESSÓRIOS</v>
      </c>
      <c r="C60" s="68">
        <f>VLOOKUP($A60,PLAN.A!$E$10:$K$429,7,FALSE)</f>
        <v>16231.61</v>
      </c>
      <c r="E60" s="58"/>
      <c r="F60" s="59" t="str">
        <f t="shared" si="57"/>
        <v xml:space="preserve"> </v>
      </c>
      <c r="G60" s="58"/>
      <c r="H60" s="59" t="str">
        <f t="shared" si="58"/>
        <v xml:space="preserve"> </v>
      </c>
      <c r="I60" s="58"/>
      <c r="J60" s="59" t="str">
        <f t="shared" si="59"/>
        <v xml:space="preserve"> </v>
      </c>
      <c r="K60" s="58"/>
      <c r="L60" s="59" t="str">
        <f t="shared" si="60"/>
        <v xml:space="preserve"> </v>
      </c>
      <c r="M60" s="58"/>
      <c r="N60" s="59" t="str">
        <f t="shared" si="61"/>
        <v xml:space="preserve"> </v>
      </c>
      <c r="O60" s="58"/>
      <c r="P60" s="59" t="str">
        <f t="shared" si="62"/>
        <v xml:space="preserve"> </v>
      </c>
      <c r="Q60" s="58"/>
      <c r="R60" s="59" t="str">
        <f t="shared" si="63"/>
        <v xml:space="preserve"> </v>
      </c>
      <c r="S60" s="58">
        <f t="shared" si="65"/>
        <v>16231.61</v>
      </c>
      <c r="T60" s="59">
        <f t="shared" si="64"/>
        <v>1</v>
      </c>
      <c r="U60" s="54" t="str">
        <f t="shared" si="8"/>
        <v xml:space="preserve"> </v>
      </c>
    </row>
    <row r="61" spans="1:21" s="55" customFormat="1" ht="15.75">
      <c r="A61" s="52">
        <v>9</v>
      </c>
      <c r="B61" s="52" t="str">
        <f>VLOOKUP($A61,PLAN.A!$E$10:$K$429,2,FALSE)</f>
        <v>ESQUADRIAS</v>
      </c>
      <c r="C61" s="169">
        <f>VLOOKUP($A61,PLAN.A!$E$10:$K$429,7,FALSE)</f>
        <v>208495.16999999998</v>
      </c>
      <c r="D61" s="136"/>
      <c r="E61" s="67">
        <f>SUM(E62:E63)</f>
        <v>0</v>
      </c>
      <c r="F61" s="53">
        <f>IF(E61=0,0,E61/$C61)</f>
        <v>0</v>
      </c>
      <c r="G61" s="67">
        <f>SUM(G62:G63)</f>
        <v>0</v>
      </c>
      <c r="H61" s="53">
        <f>IF(G61=0,0,G61/$C61)</f>
        <v>0</v>
      </c>
      <c r="I61" s="67">
        <f>SUM(I62:I63)</f>
        <v>0</v>
      </c>
      <c r="J61" s="53">
        <f>IF(I61=0,0,I61/$C61)</f>
        <v>0</v>
      </c>
      <c r="K61" s="67">
        <f>SUM(K62:K63)</f>
        <v>0</v>
      </c>
      <c r="L61" s="53">
        <f>IF(K61=0,0,K61/$C61)</f>
        <v>0</v>
      </c>
      <c r="M61" s="67">
        <f>SUM(M62:M63)</f>
        <v>0</v>
      </c>
      <c r="N61" s="53">
        <f>IF(M61=0,0,M61/$C61)</f>
        <v>0</v>
      </c>
      <c r="O61" s="67">
        <f>SUM(O62:O63)</f>
        <v>0</v>
      </c>
      <c r="P61" s="53">
        <f>IF(O61=0,0,O61/$C61)</f>
        <v>0</v>
      </c>
      <c r="Q61" s="67">
        <f>SUM(Q62:Q63)</f>
        <v>0</v>
      </c>
      <c r="R61" s="53">
        <f>IF(Q61=0,0,Q61/$C61)</f>
        <v>0</v>
      </c>
      <c r="S61" s="67">
        <f>SUM(S62:S63)</f>
        <v>208495.16999999998</v>
      </c>
      <c r="T61" s="53">
        <f>IF(S61=0,0,S61/$C61)</f>
        <v>1</v>
      </c>
      <c r="U61" s="54" t="str">
        <f t="shared" si="8"/>
        <v xml:space="preserve"> </v>
      </c>
    </row>
    <row r="62" spans="1:21" s="49" customFormat="1" ht="15.75">
      <c r="A62" s="56" t="s">
        <v>519</v>
      </c>
      <c r="B62" s="57" t="str">
        <f>VLOOKUP($A62,PLAN.A!$E$10:$K$429,2,FALSE)</f>
        <v>PORTAS</v>
      </c>
      <c r="C62" s="68">
        <f>VLOOKUP($A62,PLAN.A!$E$10:$K$429,7,FALSE)</f>
        <v>103947.54</v>
      </c>
      <c r="E62" s="58"/>
      <c r="F62" s="59" t="str">
        <f t="shared" ref="F62:F63" si="66">IF(E62&gt;0,E62/$C62, " ")</f>
        <v xml:space="preserve"> </v>
      </c>
      <c r="G62" s="58"/>
      <c r="H62" s="59" t="str">
        <f t="shared" ref="H62:H63" si="67">IF(G62&gt;0,G62/$C62, " ")</f>
        <v xml:space="preserve"> </v>
      </c>
      <c r="I62" s="58"/>
      <c r="J62" s="59" t="str">
        <f t="shared" ref="J62:J63" si="68">IF(I62&gt;0,I62/$C62, " ")</f>
        <v xml:space="preserve"> </v>
      </c>
      <c r="K62" s="58"/>
      <c r="L62" s="59" t="str">
        <f t="shared" ref="L62:L63" si="69">IF(K62&gt;0,K62/$C62, " ")</f>
        <v xml:space="preserve"> </v>
      </c>
      <c r="M62" s="58"/>
      <c r="N62" s="59" t="str">
        <f t="shared" ref="N62:N63" si="70">IF(M62&gt;0,M62/$C62, " ")</f>
        <v xml:space="preserve"> </v>
      </c>
      <c r="O62" s="58"/>
      <c r="P62" s="59" t="str">
        <f t="shared" ref="P62:P63" si="71">IF(O62&gt;0,O62/$C62, " ")</f>
        <v xml:space="preserve"> </v>
      </c>
      <c r="Q62" s="58"/>
      <c r="R62" s="59" t="str">
        <f t="shared" ref="R62:R63" si="72">IF(Q62&gt;0,Q62/$C62, " ")</f>
        <v xml:space="preserve"> </v>
      </c>
      <c r="S62" s="58">
        <f>C62</f>
        <v>103947.54</v>
      </c>
      <c r="T62" s="59">
        <f t="shared" ref="T62:T63" si="73">IF(S62&gt;0,S62/$C62, " ")</f>
        <v>1</v>
      </c>
      <c r="U62" s="54" t="str">
        <f t="shared" si="8"/>
        <v xml:space="preserve"> </v>
      </c>
    </row>
    <row r="63" spans="1:21" s="49" customFormat="1" ht="15.75">
      <c r="A63" s="56" t="s">
        <v>520</v>
      </c>
      <c r="B63" s="57" t="str">
        <f>VLOOKUP($A63,PLAN.A!$E$10:$K$429,2,FALSE)</f>
        <v>JANELAS</v>
      </c>
      <c r="C63" s="68">
        <f>VLOOKUP($A63,PLAN.A!$E$10:$K$429,7,FALSE)</f>
        <v>104547.63</v>
      </c>
      <c r="E63" s="58"/>
      <c r="F63" s="59" t="str">
        <f t="shared" si="66"/>
        <v xml:space="preserve"> </v>
      </c>
      <c r="G63" s="58"/>
      <c r="H63" s="59" t="str">
        <f t="shared" si="67"/>
        <v xml:space="preserve"> </v>
      </c>
      <c r="I63" s="58"/>
      <c r="J63" s="59" t="str">
        <f t="shared" si="68"/>
        <v xml:space="preserve"> </v>
      </c>
      <c r="K63" s="58"/>
      <c r="L63" s="59" t="str">
        <f t="shared" si="69"/>
        <v xml:space="preserve"> </v>
      </c>
      <c r="M63" s="58"/>
      <c r="N63" s="59" t="str">
        <f t="shared" si="70"/>
        <v xml:space="preserve"> </v>
      </c>
      <c r="O63" s="58"/>
      <c r="P63" s="59" t="str">
        <f t="shared" si="71"/>
        <v xml:space="preserve"> </v>
      </c>
      <c r="Q63" s="58"/>
      <c r="R63" s="59" t="str">
        <f t="shared" si="72"/>
        <v xml:space="preserve"> </v>
      </c>
      <c r="S63" s="58">
        <f>C63</f>
        <v>104547.63</v>
      </c>
      <c r="T63" s="59">
        <f t="shared" si="73"/>
        <v>1</v>
      </c>
      <c r="U63" s="54" t="str">
        <f t="shared" si="8"/>
        <v xml:space="preserve"> </v>
      </c>
    </row>
    <row r="64" spans="1:21" s="55" customFormat="1" ht="15.75">
      <c r="A64" s="52">
        <v>10</v>
      </c>
      <c r="B64" s="52" t="str">
        <f>VLOOKUP($A64,PLAN.A!$E$10:$K$429,2,FALSE)</f>
        <v>CASA DE GÁS</v>
      </c>
      <c r="C64" s="169">
        <f>VLOOKUP($A64,PLAN.A!$E$10:$K$429,7,FALSE)</f>
        <v>27287.279999999999</v>
      </c>
      <c r="D64" s="136"/>
      <c r="E64" s="67">
        <f>SUM(E65:E71)</f>
        <v>0</v>
      </c>
      <c r="F64" s="53">
        <f>IF(E64=0,0,E64/$C64)</f>
        <v>0</v>
      </c>
      <c r="G64" s="67">
        <f>SUM(G65:G71)</f>
        <v>0</v>
      </c>
      <c r="H64" s="53">
        <f>IF(G64=0,0,G64/$C64)</f>
        <v>0</v>
      </c>
      <c r="I64" s="67">
        <f>SUM(I65:I71)</f>
        <v>0</v>
      </c>
      <c r="J64" s="53">
        <f>IF(I64=0,0,I64/$C64)</f>
        <v>0</v>
      </c>
      <c r="K64" s="67">
        <f>SUM(K65:K71)</f>
        <v>0</v>
      </c>
      <c r="L64" s="53">
        <f>IF(K64=0,0,K64/$C64)</f>
        <v>0</v>
      </c>
      <c r="M64" s="67">
        <f>SUM(M65:M71)</f>
        <v>0</v>
      </c>
      <c r="N64" s="53">
        <f>IF(M64=0,0,M64/$C64)</f>
        <v>0</v>
      </c>
      <c r="O64" s="67">
        <f>SUM(O65:O71)</f>
        <v>17000.86</v>
      </c>
      <c r="P64" s="53">
        <f>IF(O64=0,0,O64/$C64)</f>
        <v>0.6230324165691854</v>
      </c>
      <c r="Q64" s="67">
        <f>SUM(Q65:Q71)</f>
        <v>10286.419999999998</v>
      </c>
      <c r="R64" s="53">
        <f>IF(Q64=0,0,Q64/$C64)</f>
        <v>0.3769675834308146</v>
      </c>
      <c r="S64" s="67">
        <f>SUM(S65:S71)</f>
        <v>0</v>
      </c>
      <c r="T64" s="53">
        <f>IF(S64=0,0,S64/$C64)</f>
        <v>0</v>
      </c>
      <c r="U64" s="54" t="str">
        <f t="shared" si="8"/>
        <v xml:space="preserve"> </v>
      </c>
    </row>
    <row r="65" spans="1:21" s="49" customFormat="1" ht="15.75">
      <c r="A65" s="56" t="s">
        <v>521</v>
      </c>
      <c r="B65" s="57" t="str">
        <f>VLOOKUP($A65,PLAN.A!$E$10:$K$429,2,FALSE)</f>
        <v>FUNDAÇÃO - RADIER</v>
      </c>
      <c r="C65" s="68">
        <f>VLOOKUP($A65,PLAN.A!$E$10:$K$429,7,FALSE)</f>
        <v>4244.2299999999996</v>
      </c>
      <c r="E65" s="58"/>
      <c r="F65" s="59" t="str">
        <f t="shared" ref="F65:F71" si="74">IF(E65&gt;0,E65/$C65, " ")</f>
        <v xml:space="preserve"> </v>
      </c>
      <c r="G65" s="58"/>
      <c r="H65" s="59" t="str">
        <f t="shared" ref="H65:H71" si="75">IF(G65&gt;0,G65/$C65, " ")</f>
        <v xml:space="preserve"> </v>
      </c>
      <c r="I65" s="58"/>
      <c r="J65" s="59" t="str">
        <f t="shared" ref="J65:J71" si="76">IF(I65&gt;0,I65/$C65, " ")</f>
        <v xml:space="preserve"> </v>
      </c>
      <c r="K65" s="58"/>
      <c r="L65" s="59" t="str">
        <f t="shared" ref="L65:L71" si="77">IF(K65&gt;0,K65/$C65, " ")</f>
        <v xml:space="preserve"> </v>
      </c>
      <c r="M65" s="58"/>
      <c r="N65" s="59" t="str">
        <f t="shared" ref="N65:N71" si="78">IF(M65&gt;0,M65/$C65, " ")</f>
        <v xml:space="preserve"> </v>
      </c>
      <c r="O65" s="58">
        <f>C65</f>
        <v>4244.2299999999996</v>
      </c>
      <c r="P65" s="59">
        <f t="shared" ref="P65:P71" si="79">IF(O65&gt;0,O65/$C65, " ")</f>
        <v>1</v>
      </c>
      <c r="Q65" s="58"/>
      <c r="R65" s="59" t="str">
        <f t="shared" ref="R65:R71" si="80">IF(Q65&gt;0,Q65/$C65, " ")</f>
        <v xml:space="preserve"> </v>
      </c>
      <c r="S65" s="58"/>
      <c r="T65" s="59" t="str">
        <f t="shared" ref="T65:T71" si="81">IF(S65&gt;0,S65/$C65, " ")</f>
        <v xml:space="preserve"> </v>
      </c>
      <c r="U65" s="54" t="str">
        <f t="shared" si="8"/>
        <v xml:space="preserve"> </v>
      </c>
    </row>
    <row r="66" spans="1:21" s="49" customFormat="1" ht="15.75">
      <c r="A66" s="56" t="s">
        <v>522</v>
      </c>
      <c r="B66" s="57" t="str">
        <f>VLOOKUP($A66,PLAN.A!$E$10:$K$429,2,FALSE)</f>
        <v>ALVENARIA ESTRUTURAL EM BLOCOS DE CONCRETO</v>
      </c>
      <c r="C66" s="68">
        <f>VLOOKUP($A66,PLAN.A!$E$10:$K$429,7,FALSE)</f>
        <v>3516.5</v>
      </c>
      <c r="E66" s="58"/>
      <c r="F66" s="59" t="str">
        <f t="shared" si="74"/>
        <v xml:space="preserve"> </v>
      </c>
      <c r="G66" s="58"/>
      <c r="H66" s="59" t="str">
        <f t="shared" si="75"/>
        <v xml:space="preserve"> </v>
      </c>
      <c r="I66" s="58"/>
      <c r="J66" s="59" t="str">
        <f t="shared" si="76"/>
        <v xml:space="preserve"> </v>
      </c>
      <c r="K66" s="58"/>
      <c r="L66" s="59" t="str">
        <f t="shared" si="77"/>
        <v xml:space="preserve"> </v>
      </c>
      <c r="M66" s="58"/>
      <c r="N66" s="59" t="str">
        <f t="shared" si="78"/>
        <v xml:space="preserve"> </v>
      </c>
      <c r="O66" s="58">
        <f>C66</f>
        <v>3516.5</v>
      </c>
      <c r="P66" s="59">
        <f t="shared" si="79"/>
        <v>1</v>
      </c>
      <c r="Q66" s="58"/>
      <c r="R66" s="59" t="str">
        <f t="shared" si="80"/>
        <v xml:space="preserve"> </v>
      </c>
      <c r="S66" s="58"/>
      <c r="T66" s="59" t="str">
        <f t="shared" si="81"/>
        <v xml:space="preserve"> </v>
      </c>
      <c r="U66" s="54" t="str">
        <f t="shared" si="8"/>
        <v xml:space="preserve"> </v>
      </c>
    </row>
    <row r="67" spans="1:21" s="49" customFormat="1" ht="15.75">
      <c r="A67" s="56" t="s">
        <v>523</v>
      </c>
      <c r="B67" s="57" t="str">
        <f>VLOOKUP($A67,PLAN.A!$E$10:$K$429,2,FALSE)</f>
        <v>LAJE MACIÇA</v>
      </c>
      <c r="C67" s="68">
        <f>VLOOKUP($A67,PLAN.A!$E$10:$K$429,7,FALSE)</f>
        <v>5766.7699999999995</v>
      </c>
      <c r="E67" s="58"/>
      <c r="F67" s="59" t="str">
        <f t="shared" si="74"/>
        <v xml:space="preserve"> </v>
      </c>
      <c r="G67" s="58"/>
      <c r="H67" s="59" t="str">
        <f t="shared" si="75"/>
        <v xml:space="preserve"> </v>
      </c>
      <c r="I67" s="58"/>
      <c r="J67" s="59" t="str">
        <f t="shared" si="76"/>
        <v xml:space="preserve"> </v>
      </c>
      <c r="K67" s="58"/>
      <c r="L67" s="59" t="str">
        <f t="shared" si="77"/>
        <v xml:space="preserve"> </v>
      </c>
      <c r="M67" s="58"/>
      <c r="N67" s="59" t="str">
        <f t="shared" si="78"/>
        <v xml:space="preserve"> </v>
      </c>
      <c r="O67" s="58">
        <f>C67</f>
        <v>5766.7699999999995</v>
      </c>
      <c r="P67" s="59">
        <f t="shared" si="79"/>
        <v>1</v>
      </c>
      <c r="Q67" s="58"/>
      <c r="R67" s="59" t="str">
        <f t="shared" si="80"/>
        <v xml:space="preserve"> </v>
      </c>
      <c r="S67" s="58"/>
      <c r="T67" s="59" t="str">
        <f t="shared" si="81"/>
        <v xml:space="preserve"> </v>
      </c>
      <c r="U67" s="54" t="str">
        <f t="shared" si="8"/>
        <v xml:space="preserve"> </v>
      </c>
    </row>
    <row r="68" spans="1:21" s="49" customFormat="1" ht="15.75">
      <c r="A68" s="56" t="s">
        <v>524</v>
      </c>
      <c r="B68" s="57" t="str">
        <f>VLOOKUP($A68,PLAN.A!$E$10:$K$429,2,FALSE)</f>
        <v>REVESTIMENTOS BRUTOS</v>
      </c>
      <c r="C68" s="68">
        <f>VLOOKUP($A68,PLAN.A!$E$10:$K$429,7,FALSE)</f>
        <v>1769.61</v>
      </c>
      <c r="E68" s="58"/>
      <c r="F68" s="59" t="str">
        <f t="shared" si="74"/>
        <v xml:space="preserve"> </v>
      </c>
      <c r="G68" s="58"/>
      <c r="H68" s="59" t="str">
        <f t="shared" si="75"/>
        <v xml:space="preserve"> </v>
      </c>
      <c r="I68" s="58"/>
      <c r="J68" s="59" t="str">
        <f t="shared" si="76"/>
        <v xml:space="preserve"> </v>
      </c>
      <c r="K68" s="58"/>
      <c r="L68" s="59" t="str">
        <f t="shared" si="77"/>
        <v xml:space="preserve"> </v>
      </c>
      <c r="M68" s="58"/>
      <c r="N68" s="59" t="str">
        <f t="shared" si="78"/>
        <v xml:space="preserve"> </v>
      </c>
      <c r="O68" s="58">
        <f>C68</f>
        <v>1769.61</v>
      </c>
      <c r="P68" s="59">
        <f t="shared" si="79"/>
        <v>1</v>
      </c>
      <c r="Q68" s="58"/>
      <c r="R68" s="59" t="str">
        <f t="shared" si="80"/>
        <v xml:space="preserve"> </v>
      </c>
      <c r="S68" s="58"/>
      <c r="T68" s="59" t="str">
        <f t="shared" si="81"/>
        <v xml:space="preserve"> </v>
      </c>
      <c r="U68" s="54" t="str">
        <f t="shared" si="8"/>
        <v xml:space="preserve"> </v>
      </c>
    </row>
    <row r="69" spans="1:21" s="49" customFormat="1" ht="15.75">
      <c r="A69" s="56" t="s">
        <v>525</v>
      </c>
      <c r="B69" s="57" t="str">
        <f>VLOOKUP($A69,PLAN.A!$E$10:$K$429,2,FALSE)</f>
        <v>COBERTURA E IMPERMEABILIZAÇÕES</v>
      </c>
      <c r="C69" s="68">
        <f>VLOOKUP($A69,PLAN.A!$E$10:$K$429,7,FALSE)</f>
        <v>1703.75</v>
      </c>
      <c r="E69" s="58"/>
      <c r="F69" s="59" t="str">
        <f t="shared" si="74"/>
        <v xml:space="preserve"> </v>
      </c>
      <c r="G69" s="58"/>
      <c r="H69" s="59" t="str">
        <f t="shared" si="75"/>
        <v xml:space="preserve"> </v>
      </c>
      <c r="I69" s="58"/>
      <c r="J69" s="59" t="str">
        <f t="shared" si="76"/>
        <v xml:space="preserve"> </v>
      </c>
      <c r="K69" s="58"/>
      <c r="L69" s="59" t="str">
        <f t="shared" si="77"/>
        <v xml:space="preserve"> </v>
      </c>
      <c r="M69" s="58"/>
      <c r="N69" s="59" t="str">
        <f t="shared" si="78"/>
        <v xml:space="preserve"> </v>
      </c>
      <c r="O69" s="58">
        <f>C69</f>
        <v>1703.75</v>
      </c>
      <c r="P69" s="59">
        <f t="shared" si="79"/>
        <v>1</v>
      </c>
      <c r="Q69" s="58"/>
      <c r="R69" s="59" t="str">
        <f t="shared" si="80"/>
        <v xml:space="preserve"> </v>
      </c>
      <c r="S69" s="58"/>
      <c r="T69" s="59" t="str">
        <f t="shared" si="81"/>
        <v xml:space="preserve"> </v>
      </c>
      <c r="U69" s="54" t="str">
        <f t="shared" si="8"/>
        <v xml:space="preserve"> </v>
      </c>
    </row>
    <row r="70" spans="1:21" s="49" customFormat="1" ht="15.75">
      <c r="A70" s="56" t="s">
        <v>526</v>
      </c>
      <c r="B70" s="57" t="str">
        <f>VLOOKUP($A70,PLAN.A!$E$10:$K$429,2,FALSE)</f>
        <v>ESQUADRIAS</v>
      </c>
      <c r="C70" s="68">
        <f>VLOOKUP($A70,PLAN.A!$E$10:$K$429,7,FALSE)</f>
        <v>8330.119999999999</v>
      </c>
      <c r="E70" s="58"/>
      <c r="F70" s="59" t="str">
        <f t="shared" si="74"/>
        <v xml:space="preserve"> </v>
      </c>
      <c r="G70" s="58"/>
      <c r="H70" s="59" t="str">
        <f t="shared" si="75"/>
        <v xml:space="preserve"> </v>
      </c>
      <c r="I70" s="58"/>
      <c r="J70" s="59" t="str">
        <f t="shared" si="76"/>
        <v xml:space="preserve"> </v>
      </c>
      <c r="K70" s="58"/>
      <c r="L70" s="59" t="str">
        <f t="shared" si="77"/>
        <v xml:space="preserve"> </v>
      </c>
      <c r="M70" s="58"/>
      <c r="N70" s="59" t="str">
        <f t="shared" si="78"/>
        <v xml:space="preserve"> </v>
      </c>
      <c r="O70" s="58"/>
      <c r="P70" s="59" t="str">
        <f t="shared" si="79"/>
        <v xml:space="preserve"> </v>
      </c>
      <c r="Q70" s="58">
        <f>C70</f>
        <v>8330.119999999999</v>
      </c>
      <c r="R70" s="59">
        <f t="shared" si="80"/>
        <v>1</v>
      </c>
      <c r="S70" s="58"/>
      <c r="T70" s="59" t="str">
        <f t="shared" si="81"/>
        <v xml:space="preserve"> </v>
      </c>
      <c r="U70" s="54" t="str">
        <f t="shared" si="8"/>
        <v xml:space="preserve"> </v>
      </c>
    </row>
    <row r="71" spans="1:21" s="49" customFormat="1" ht="15.75">
      <c r="A71" s="56" t="s">
        <v>527</v>
      </c>
      <c r="B71" s="57" t="str">
        <f>VLOOKUP($A71,PLAN.A!$E$10:$K$429,2,FALSE)</f>
        <v>PINTURA E ACABAMENTO</v>
      </c>
      <c r="C71" s="68">
        <f>VLOOKUP($A71,PLAN.A!$E$10:$K$429,7,FALSE)</f>
        <v>1956.3</v>
      </c>
      <c r="E71" s="58"/>
      <c r="F71" s="59" t="str">
        <f t="shared" si="74"/>
        <v xml:space="preserve"> </v>
      </c>
      <c r="G71" s="58"/>
      <c r="H71" s="59" t="str">
        <f t="shared" si="75"/>
        <v xml:space="preserve"> </v>
      </c>
      <c r="I71" s="58"/>
      <c r="J71" s="59" t="str">
        <f t="shared" si="76"/>
        <v xml:space="preserve"> </v>
      </c>
      <c r="K71" s="58"/>
      <c r="L71" s="59" t="str">
        <f t="shared" si="77"/>
        <v xml:space="preserve"> </v>
      </c>
      <c r="M71" s="58"/>
      <c r="N71" s="59" t="str">
        <f t="shared" si="78"/>
        <v xml:space="preserve"> </v>
      </c>
      <c r="O71" s="58"/>
      <c r="P71" s="59" t="str">
        <f t="shared" si="79"/>
        <v xml:space="preserve"> </v>
      </c>
      <c r="Q71" s="58">
        <f>C71</f>
        <v>1956.3</v>
      </c>
      <c r="R71" s="59">
        <f t="shared" si="80"/>
        <v>1</v>
      </c>
      <c r="S71" s="58"/>
      <c r="T71" s="59" t="str">
        <f t="shared" si="81"/>
        <v xml:space="preserve"> </v>
      </c>
      <c r="U71" s="54" t="str">
        <f t="shared" si="8"/>
        <v xml:space="preserve"> </v>
      </c>
    </row>
    <row r="72" spans="1:21" s="55" customFormat="1" ht="15.75">
      <c r="A72" s="52">
        <v>11</v>
      </c>
      <c r="B72" s="52" t="str">
        <f>VLOOKUP($A72,PLAN.A!$E$10:$K$429,2,FALSE)</f>
        <v>ENTORNO DO PRÉDIO E ÁREAS DE ACESSO</v>
      </c>
      <c r="C72" s="169">
        <f>VLOOKUP($A72,PLAN.A!$E$10:$K$429,7,FALSE)</f>
        <v>122365.01</v>
      </c>
      <c r="D72" s="136"/>
      <c r="E72" s="67">
        <f>SUM(E73:E75)</f>
        <v>0</v>
      </c>
      <c r="F72" s="53">
        <f>IF(E72=0,0,E72/$C72)</f>
        <v>0</v>
      </c>
      <c r="G72" s="67">
        <f>SUM(G73:G75)</f>
        <v>0</v>
      </c>
      <c r="H72" s="53">
        <f>IF(G72=0,0,G72/$C72)</f>
        <v>0</v>
      </c>
      <c r="I72" s="67">
        <f>SUM(I73:I75)</f>
        <v>0</v>
      </c>
      <c r="J72" s="53">
        <f>IF(I72=0,0,I72/$C72)</f>
        <v>0</v>
      </c>
      <c r="K72" s="67">
        <f>SUM(K73:K75)</f>
        <v>0</v>
      </c>
      <c r="L72" s="53">
        <f>IF(K72=0,0,K72/$C72)</f>
        <v>0</v>
      </c>
      <c r="M72" s="67">
        <f>SUM(M73:M75)</f>
        <v>0</v>
      </c>
      <c r="N72" s="53">
        <f>IF(M72=0,0,M72/$C72)</f>
        <v>0</v>
      </c>
      <c r="O72" s="67">
        <f>SUM(O73:O75)</f>
        <v>0</v>
      </c>
      <c r="P72" s="53">
        <f>IF(O72=0,0,O72/$C72)</f>
        <v>0</v>
      </c>
      <c r="Q72" s="67">
        <f>SUM(Q73:Q75)</f>
        <v>22690.309999999998</v>
      </c>
      <c r="R72" s="53">
        <f>IF(Q72=0,0,Q72/$C72)</f>
        <v>0.18543135819626869</v>
      </c>
      <c r="S72" s="67">
        <f>SUM(S73:S75)</f>
        <v>99674.7</v>
      </c>
      <c r="T72" s="53">
        <f>IF(S72=0,0,S72/$C72)</f>
        <v>0.81456864180373134</v>
      </c>
      <c r="U72" s="54" t="str">
        <f t="shared" si="8"/>
        <v xml:space="preserve"> </v>
      </c>
    </row>
    <row r="73" spans="1:21" s="49" customFormat="1" ht="25.5">
      <c r="A73" s="56" t="s">
        <v>528</v>
      </c>
      <c r="B73" s="57" t="str">
        <f>VLOOKUP($A73,PLAN.A!$E$10:$K$429,2,FALSE)</f>
        <v>CALÇADA EM PISO INTERTRAVADO - MURETAS DE CONTENÇÃO</v>
      </c>
      <c r="C73" s="68">
        <f>VLOOKUP($A73,PLAN.A!$E$10:$K$429,7,FALSE)</f>
        <v>22690.309999999998</v>
      </c>
      <c r="E73" s="58"/>
      <c r="F73" s="59" t="str">
        <f t="shared" ref="F73:F75" si="82">IF(E73&gt;0,E73/$C73, " ")</f>
        <v xml:space="preserve"> </v>
      </c>
      <c r="G73" s="58"/>
      <c r="H73" s="59" t="str">
        <f t="shared" ref="H73:H75" si="83">IF(G73&gt;0,G73/$C73, " ")</f>
        <v xml:space="preserve"> </v>
      </c>
      <c r="I73" s="58"/>
      <c r="J73" s="59" t="str">
        <f t="shared" ref="J73:J75" si="84">IF(I73&gt;0,I73/$C73, " ")</f>
        <v xml:space="preserve"> </v>
      </c>
      <c r="K73" s="58"/>
      <c r="L73" s="59" t="str">
        <f t="shared" ref="L73:L75" si="85">IF(K73&gt;0,K73/$C73, " ")</f>
        <v xml:space="preserve"> </v>
      </c>
      <c r="M73" s="58"/>
      <c r="N73" s="59" t="str">
        <f t="shared" ref="N73:N75" si="86">IF(M73&gt;0,M73/$C73, " ")</f>
        <v xml:space="preserve"> </v>
      </c>
      <c r="O73" s="58"/>
      <c r="P73" s="59" t="str">
        <f t="shared" ref="P73:P75" si="87">IF(O73&gt;0,O73/$C73, " ")</f>
        <v xml:space="preserve"> </v>
      </c>
      <c r="Q73" s="58">
        <f>C73</f>
        <v>22690.309999999998</v>
      </c>
      <c r="R73" s="59">
        <f t="shared" ref="R73:R75" si="88">IF(Q73&gt;0,Q73/$C73, " ")</f>
        <v>1</v>
      </c>
      <c r="S73" s="58"/>
      <c r="T73" s="59" t="str">
        <f t="shared" ref="T73:T75" si="89">IF(S73&gt;0,S73/$C73, " ")</f>
        <v xml:space="preserve"> </v>
      </c>
      <c r="U73" s="54" t="str">
        <f t="shared" si="8"/>
        <v xml:space="preserve"> </v>
      </c>
    </row>
    <row r="74" spans="1:21" s="49" customFormat="1" ht="15.75">
      <c r="A74" s="56" t="s">
        <v>529</v>
      </c>
      <c r="B74" s="57" t="str">
        <f>VLOOKUP($A74,PLAN.A!$E$10:$K$429,2,FALSE)</f>
        <v>CALÇADA EM PISO INTERTRAVADO</v>
      </c>
      <c r="C74" s="68">
        <f>VLOOKUP($A74,PLAN.A!$E$10:$K$429,7,FALSE)</f>
        <v>82545.75</v>
      </c>
      <c r="E74" s="58"/>
      <c r="F74" s="59" t="str">
        <f t="shared" si="82"/>
        <v xml:space="preserve"> </v>
      </c>
      <c r="G74" s="58"/>
      <c r="H74" s="59" t="str">
        <f t="shared" si="83"/>
        <v xml:space="preserve"> </v>
      </c>
      <c r="I74" s="58"/>
      <c r="J74" s="59" t="str">
        <f t="shared" si="84"/>
        <v xml:space="preserve"> </v>
      </c>
      <c r="K74" s="58"/>
      <c r="L74" s="59" t="str">
        <f t="shared" si="85"/>
        <v xml:space="preserve"> </v>
      </c>
      <c r="M74" s="58"/>
      <c r="N74" s="59" t="str">
        <f t="shared" si="86"/>
        <v xml:space="preserve"> </v>
      </c>
      <c r="O74" s="58"/>
      <c r="P74" s="59" t="str">
        <f t="shared" si="87"/>
        <v xml:space="preserve"> </v>
      </c>
      <c r="Q74" s="58"/>
      <c r="R74" s="59" t="str">
        <f t="shared" si="88"/>
        <v xml:space="preserve"> </v>
      </c>
      <c r="S74" s="58">
        <f>C74</f>
        <v>82545.75</v>
      </c>
      <c r="T74" s="59">
        <f t="shared" si="89"/>
        <v>1</v>
      </c>
      <c r="U74" s="54" t="str">
        <f t="shared" si="8"/>
        <v xml:space="preserve"> </v>
      </c>
    </row>
    <row r="75" spans="1:21" s="49" customFormat="1" ht="15.75">
      <c r="A75" s="56" t="s">
        <v>530</v>
      </c>
      <c r="B75" s="57" t="str">
        <f>VLOOKUP($A75,PLAN.A!$E$10:$K$429,2,FALSE)</f>
        <v>PAISAGISMO</v>
      </c>
      <c r="C75" s="68">
        <f>VLOOKUP($A75,PLAN.A!$E$10:$K$429,7,FALSE)</f>
        <v>17128.95</v>
      </c>
      <c r="E75" s="58"/>
      <c r="F75" s="59" t="str">
        <f t="shared" si="82"/>
        <v xml:space="preserve"> </v>
      </c>
      <c r="G75" s="58"/>
      <c r="H75" s="59" t="str">
        <f t="shared" si="83"/>
        <v xml:space="preserve"> </v>
      </c>
      <c r="I75" s="58"/>
      <c r="J75" s="59" t="str">
        <f t="shared" si="84"/>
        <v xml:space="preserve"> </v>
      </c>
      <c r="K75" s="58"/>
      <c r="L75" s="59" t="str">
        <f t="shared" si="85"/>
        <v xml:space="preserve"> </v>
      </c>
      <c r="M75" s="58"/>
      <c r="N75" s="59" t="str">
        <f t="shared" si="86"/>
        <v xml:space="preserve"> </v>
      </c>
      <c r="O75" s="58"/>
      <c r="P75" s="59" t="str">
        <f t="shared" si="87"/>
        <v xml:space="preserve"> </v>
      </c>
      <c r="Q75" s="58"/>
      <c r="R75" s="59" t="str">
        <f t="shared" si="88"/>
        <v xml:space="preserve"> </v>
      </c>
      <c r="S75" s="58">
        <f>C75</f>
        <v>17128.95</v>
      </c>
      <c r="T75" s="59">
        <f t="shared" si="89"/>
        <v>1</v>
      </c>
      <c r="U75" s="54" t="str">
        <f t="shared" si="8"/>
        <v xml:space="preserve"> </v>
      </c>
    </row>
    <row r="76" spans="1:21" s="55" customFormat="1" ht="15.75">
      <c r="A76" s="52">
        <v>12</v>
      </c>
      <c r="B76" s="52" t="str">
        <f>VLOOKUP($A76,PLAN.A!$E$10:$K$429,2,FALSE)</f>
        <v>LIMPEZA E BOTA-FORA</v>
      </c>
      <c r="C76" s="169">
        <f>VLOOKUP($A76,PLAN.A!$E$10:$K$429,7,FALSE)</f>
        <v>36374.68</v>
      </c>
      <c r="D76" s="136"/>
      <c r="E76" s="67">
        <f>SUM(E77:E77)</f>
        <v>0</v>
      </c>
      <c r="F76" s="53">
        <f>IF(E76=0,0,E76/$C76)</f>
        <v>0</v>
      </c>
      <c r="G76" s="67">
        <f>SUM(G77:G77)</f>
        <v>24852</v>
      </c>
      <c r="H76" s="53">
        <f>IF(G76=0,0,G76/$C76)</f>
        <v>0.68322250532513273</v>
      </c>
      <c r="I76" s="67">
        <f>SUM(I77:I77)</f>
        <v>1016.3333333333334</v>
      </c>
      <c r="J76" s="53">
        <f>IF(I76=0,0,I76/$C76)</f>
        <v>2.7940681081822117E-2</v>
      </c>
      <c r="K76" s="67">
        <f>SUM(K77:K77)</f>
        <v>1016.3333333333334</v>
      </c>
      <c r="L76" s="53">
        <f>IF(K76=0,0,K76/$C76)</f>
        <v>2.7940681081822117E-2</v>
      </c>
      <c r="M76" s="67">
        <f>SUM(M77:M77)</f>
        <v>1016.3333333333334</v>
      </c>
      <c r="N76" s="53">
        <f>IF(M76=0,0,M76/$C76)</f>
        <v>2.7940681081822117E-2</v>
      </c>
      <c r="O76" s="67">
        <f>SUM(O77:O77)</f>
        <v>1016.3333333333334</v>
      </c>
      <c r="P76" s="53">
        <f>IF(O76=0,0,O76/$C76)</f>
        <v>2.7940681081822117E-2</v>
      </c>
      <c r="Q76" s="67">
        <f>SUM(Q77:Q77)</f>
        <v>1016.3333333333334</v>
      </c>
      <c r="R76" s="53">
        <f>IF(Q76=0,0,Q76/$C76)</f>
        <v>2.7940681081822117E-2</v>
      </c>
      <c r="S76" s="67">
        <f>SUM(S77:S77)</f>
        <v>6441.0133333333342</v>
      </c>
      <c r="T76" s="53">
        <f>IF(S76=0,0,S76/$C76)</f>
        <v>0.17707408926575668</v>
      </c>
      <c r="U76" s="54" t="str">
        <f t="shared" si="8"/>
        <v xml:space="preserve"> </v>
      </c>
    </row>
    <row r="77" spans="1:21" s="49" customFormat="1" ht="15.75">
      <c r="A77" s="56" t="s">
        <v>531</v>
      </c>
      <c r="B77" s="57" t="str">
        <f>VLOOKUP($A77,PLAN.A!$E$10:$K$429,2,FALSE)</f>
        <v>LIMPEZA FINAL E BOTA-FORA DE MATERIAIS - ESTIMATIVA</v>
      </c>
      <c r="C77" s="68">
        <f>VLOOKUP($A77,PLAN.A!$E$10:$K$429,7,FALSE)</f>
        <v>36374.68</v>
      </c>
      <c r="E77" s="58"/>
      <c r="F77" s="59" t="str">
        <f t="shared" ref="F77" si="90">IF(E77&gt;0,E77/$C77, " ")</f>
        <v xml:space="preserve"> </v>
      </c>
      <c r="G77" s="58">
        <f>PLAN.A!K426</f>
        <v>24852</v>
      </c>
      <c r="H77" s="59">
        <f t="shared" ref="H77" si="91">IF(G77&gt;0,G77/$C77, " ")</f>
        <v>0.68322250532513273</v>
      </c>
      <c r="I77" s="58">
        <f>PLAN.A!K427/6</f>
        <v>1016.3333333333334</v>
      </c>
      <c r="J77" s="59">
        <f t="shared" ref="J77" si="92">IF(I77&gt;0,I77/$C77, " ")</f>
        <v>2.7940681081822117E-2</v>
      </c>
      <c r="K77" s="58">
        <f>PLAN.A!K427/6</f>
        <v>1016.3333333333334</v>
      </c>
      <c r="L77" s="59">
        <f t="shared" ref="L77" si="93">IF(K77&gt;0,K77/$C77, " ")</f>
        <v>2.7940681081822117E-2</v>
      </c>
      <c r="M77" s="58">
        <f>PLAN.A!K427/6</f>
        <v>1016.3333333333334</v>
      </c>
      <c r="N77" s="59">
        <f t="shared" ref="N77" si="94">IF(M77&gt;0,M77/$C77, " ")</f>
        <v>2.7940681081822117E-2</v>
      </c>
      <c r="O77" s="58">
        <f>PLAN.A!K427/6</f>
        <v>1016.3333333333334</v>
      </c>
      <c r="P77" s="59">
        <f t="shared" ref="P77" si="95">IF(O77&gt;0,O77/$C77, " ")</f>
        <v>2.7940681081822117E-2</v>
      </c>
      <c r="Q77" s="58">
        <f>PLAN.A!K427/6</f>
        <v>1016.3333333333334</v>
      </c>
      <c r="R77" s="59">
        <f t="shared" ref="R77" si="96">IF(Q77&gt;0,Q77/$C77, " ")</f>
        <v>2.7940681081822117E-2</v>
      </c>
      <c r="S77" s="58">
        <f>PLAN.A!K427/6+PLAN.A!K428+PLAN.A!K429</f>
        <v>6441.0133333333342</v>
      </c>
      <c r="T77" s="59">
        <f t="shared" ref="T77" si="97">IF(S77&gt;0,S77/$C77, " ")</f>
        <v>0.17707408926575668</v>
      </c>
      <c r="U77" s="54" t="str">
        <f t="shared" ref="U77" si="98">IF(C77=(E77+G77+I77+K77+M77+O77+Q77+S77)," ","ERRO NO SOMATÓRIO")</f>
        <v xml:space="preserve"> </v>
      </c>
    </row>
    <row r="78" spans="1:21" s="49" customFormat="1">
      <c r="A78" s="48"/>
      <c r="C78" s="60"/>
      <c r="E78" s="50"/>
      <c r="F78" s="51"/>
      <c r="G78" s="50"/>
      <c r="H78" s="51"/>
      <c r="I78" s="50"/>
      <c r="J78" s="51"/>
      <c r="K78" s="50"/>
      <c r="L78" s="51"/>
      <c r="M78" s="50"/>
      <c r="N78" s="51"/>
      <c r="O78" s="50"/>
      <c r="P78" s="51"/>
      <c r="Q78" s="50"/>
      <c r="R78" s="51"/>
      <c r="S78" s="50"/>
      <c r="T78" s="51"/>
    </row>
    <row r="79" spans="1:21" s="62" customFormat="1" ht="18">
      <c r="A79" s="63"/>
      <c r="B79" s="64" t="s">
        <v>535</v>
      </c>
      <c r="C79" s="69">
        <f>C16+C20+C25+C31+C35+C40+C49+C51+C61+C64+C72+C76</f>
        <v>2494657.75</v>
      </c>
      <c r="E79" s="69">
        <f>E16+E20+E25+E31+E35+E40+E49+E51+E61+E64+E72+E76</f>
        <v>38069.955110000003</v>
      </c>
      <c r="F79" s="65">
        <f>IF(E79=0,0,E79/$C79)</f>
        <v>1.5260592403907912E-2</v>
      </c>
      <c r="G79" s="69">
        <f>G16+G20+G25+G31+G35+G40+G49+G51+G61+G64+G72+G76</f>
        <v>240095.12841</v>
      </c>
      <c r="H79" s="65">
        <f>IF(G79=0,0,G79/$C79)</f>
        <v>9.6243714557638221E-2</v>
      </c>
      <c r="I79" s="69">
        <f>I16+I20+I25+I31+I35+I40+I49+I51+I61+I64+I72+I76</f>
        <v>131241.70997833335</v>
      </c>
      <c r="J79" s="65">
        <f>IF(I79=0,0,I79/$C79)</f>
        <v>5.2609104386496845E-2</v>
      </c>
      <c r="K79" s="69">
        <f>K16+K20+K25+K31+K35+K40+K49+K51+K61+K64+K72+K76</f>
        <v>140340.97602333335</v>
      </c>
      <c r="L79" s="65">
        <f>IF(K79=0,0,K79/$C79)</f>
        <v>5.6256605148875975E-2</v>
      </c>
      <c r="M79" s="69">
        <f>M16+M20+M25+M31+M35+M40+M49+M51+M61+M64+M72+M76</f>
        <v>261408.68584833335</v>
      </c>
      <c r="N79" s="65">
        <f>IF(M79=0,0,M79/$C79)</f>
        <v>0.10478739452268887</v>
      </c>
      <c r="O79" s="69">
        <f>O16+O20+O25+O31+O35+O40+O49+O51+O61+O64+O72+O76</f>
        <v>343275.32994333334</v>
      </c>
      <c r="P79" s="65">
        <f>IF(O79=0,0,O79/$C79)</f>
        <v>0.137604178346041</v>
      </c>
      <c r="Q79" s="69">
        <f>Q16+Q20+Q25+Q31+Q35+Q40+Q49+Q51+Q61+Q64+Q72+Q76</f>
        <v>705278.19268333341</v>
      </c>
      <c r="R79" s="65">
        <f>IF(Q79=0,0,Q79/$C79)</f>
        <v>0.2827154116364593</v>
      </c>
      <c r="S79" s="69">
        <f>S16+S20+S25+S31+S35+S40+S49+S51+S61+S64+S72+S76</f>
        <v>634947.7720033332</v>
      </c>
      <c r="T79" s="65">
        <f>IF(S79=0,0,S79/$C79)</f>
        <v>0.25452299899789188</v>
      </c>
      <c r="U79" s="54" t="str">
        <f>IF(C79=(E79+G79+I79+K79+M79+O79+Q79+S79)," ","ERRO NO SOMATÓRIO")</f>
        <v xml:space="preserve"> </v>
      </c>
    </row>
    <row r="80" spans="1:21" s="62" customFormat="1" ht="18">
      <c r="A80" s="63"/>
      <c r="B80" s="137" t="s">
        <v>536</v>
      </c>
      <c r="C80" s="138"/>
      <c r="E80" s="69">
        <f>E79</f>
        <v>38069.955110000003</v>
      </c>
      <c r="F80" s="65">
        <f>IF(E80=0,0,E80/$C79)</f>
        <v>1.5260592403907912E-2</v>
      </c>
      <c r="G80" s="69">
        <f>E80+G79</f>
        <v>278165.08351999999</v>
      </c>
      <c r="H80" s="65">
        <f>IF(G80=0,0,G80/$C79)</f>
        <v>0.11150430696154612</v>
      </c>
      <c r="I80" s="69">
        <f>G80+I79</f>
        <v>409406.79349833331</v>
      </c>
      <c r="J80" s="65">
        <f>IF(I80=0,0,I80/$C79)</f>
        <v>0.16411341134804297</v>
      </c>
      <c r="K80" s="69">
        <f>I80+K79</f>
        <v>549747.76952166669</v>
      </c>
      <c r="L80" s="65">
        <f>IF(K80=0,0,K80/$C79)</f>
        <v>0.22037001649691895</v>
      </c>
      <c r="M80" s="69">
        <f>K80+M79</f>
        <v>811156.4553700001</v>
      </c>
      <c r="N80" s="65">
        <f>IF(M80=0,0,M80/$C79)</f>
        <v>0.32515741101960782</v>
      </c>
      <c r="O80" s="69">
        <f>M80+O79</f>
        <v>1154431.7853133334</v>
      </c>
      <c r="P80" s="65">
        <f>IF(O80=0,0,O80/$C79)</f>
        <v>0.46276158936564882</v>
      </c>
      <c r="Q80" s="69">
        <f>O80+Q79</f>
        <v>1859709.9779966669</v>
      </c>
      <c r="R80" s="65">
        <f>IF(Q80=0,0,Q80/$C79)</f>
        <v>0.74547700100210812</v>
      </c>
      <c r="S80" s="69">
        <f>S79+Q80</f>
        <v>2494657.75</v>
      </c>
      <c r="T80" s="65">
        <f>IF(S80=0,0,S80/$C79)</f>
        <v>1</v>
      </c>
      <c r="U80" s="54" t="str">
        <f>IF(C79=S80," ","ERRO NO SOMATÓRIO")</f>
        <v xml:space="preserve"> </v>
      </c>
    </row>
  </sheetData>
  <mergeCells count="15">
    <mergeCell ref="E1:T6"/>
    <mergeCell ref="E7:T9"/>
    <mergeCell ref="B15:T15"/>
    <mergeCell ref="A11:T11"/>
    <mergeCell ref="A12:A13"/>
    <mergeCell ref="B12:B13"/>
    <mergeCell ref="C12:C13"/>
    <mergeCell ref="E12:F12"/>
    <mergeCell ref="G12:H12"/>
    <mergeCell ref="I12:J12"/>
    <mergeCell ref="K12:L12"/>
    <mergeCell ref="S12:T12"/>
    <mergeCell ref="Q12:R12"/>
    <mergeCell ref="O12:P12"/>
    <mergeCell ref="M12:N12"/>
  </mergeCells>
  <phoneticPr fontId="3" type="noConversion"/>
  <conditionalFormatting sqref="E18:E19 E22:E24 E27:E30 E33:E34 E37:E39">
    <cfRule type="cellIs" dxfId="2472" priority="312" stopIfTrue="1" operator="greaterThan">
      <formula>0</formula>
    </cfRule>
  </conditionalFormatting>
  <conditionalFormatting sqref="E42:E48 E53:E60 E63 E66:E71">
    <cfRule type="cellIs" dxfId="2471" priority="329" stopIfTrue="1" operator="greaterThan">
      <formula>0</formula>
    </cfRule>
  </conditionalFormatting>
  <conditionalFormatting sqref="E74:E75">
    <cfRule type="cellIs" dxfId="2470" priority="346" stopIfTrue="1" operator="greaterThan">
      <formula>0</formula>
    </cfRule>
  </conditionalFormatting>
  <conditionalFormatting sqref="E17:F17 J17:T17 J21:T21 J26:T26 J32:T32 J36:T36 J41:T41 J50:T50 J52:T52 J62:T62 J65:T65 J73:T73 J77:T77">
    <cfRule type="notContainsBlanks" dxfId="2469" priority="313" stopIfTrue="1">
      <formula>LEN(TRIM(E17))&gt;0</formula>
    </cfRule>
  </conditionalFormatting>
  <conditionalFormatting sqref="E21:F21">
    <cfRule type="notContainsBlanks" dxfId="2468" priority="298" stopIfTrue="1">
      <formula>LEN(TRIM(E21))&gt;0</formula>
    </cfRule>
  </conditionalFormatting>
  <conditionalFormatting sqref="E26:F26">
    <cfRule type="notContainsBlanks" dxfId="2467" priority="297" stopIfTrue="1">
      <formula>LEN(TRIM(E26))&gt;0</formula>
    </cfRule>
  </conditionalFormatting>
  <conditionalFormatting sqref="E32:F32">
    <cfRule type="notContainsBlanks" dxfId="2466" priority="299" stopIfTrue="1">
      <formula>LEN(TRIM(E32))&gt;0</formula>
    </cfRule>
  </conditionalFormatting>
  <conditionalFormatting sqref="E36:F36">
    <cfRule type="notContainsBlanks" dxfId="2465" priority="300" stopIfTrue="1">
      <formula>LEN(TRIM(E36))&gt;0</formula>
    </cfRule>
  </conditionalFormatting>
  <conditionalFormatting sqref="E41:F41">
    <cfRule type="notContainsBlanks" dxfId="2464" priority="330" stopIfTrue="1">
      <formula>LEN(TRIM(E41))&gt;0</formula>
    </cfRule>
  </conditionalFormatting>
  <conditionalFormatting sqref="E50:F50">
    <cfRule type="notContainsBlanks" dxfId="2463" priority="315" stopIfTrue="1">
      <formula>LEN(TRIM(E50))&gt;0</formula>
    </cfRule>
  </conditionalFormatting>
  <conditionalFormatting sqref="E52:F52">
    <cfRule type="notContainsBlanks" dxfId="2462" priority="314" stopIfTrue="1">
      <formula>LEN(TRIM(E52))&gt;0</formula>
    </cfRule>
  </conditionalFormatting>
  <conditionalFormatting sqref="E62:F62">
    <cfRule type="notContainsBlanks" dxfId="2461" priority="316" stopIfTrue="1">
      <formula>LEN(TRIM(E62))&gt;0</formula>
    </cfRule>
  </conditionalFormatting>
  <conditionalFormatting sqref="E65:F65">
    <cfRule type="notContainsBlanks" dxfId="2460" priority="317" stopIfTrue="1">
      <formula>LEN(TRIM(E65))&gt;0</formula>
    </cfRule>
  </conditionalFormatting>
  <conditionalFormatting sqref="E73:F73">
    <cfRule type="notContainsBlanks" dxfId="2459" priority="347" stopIfTrue="1">
      <formula>LEN(TRIM(E73))&gt;0</formula>
    </cfRule>
  </conditionalFormatting>
  <conditionalFormatting sqref="E77:F77">
    <cfRule type="notContainsBlanks" dxfId="2458" priority="332" stopIfTrue="1">
      <formula>LEN(TRIM(E77))&gt;0</formula>
    </cfRule>
  </conditionalFormatting>
  <conditionalFormatting sqref="F18:F19 F22:F24 F27:F30 F33:F34 F37:F39">
    <cfRule type="notContainsBlanks" dxfId="2457" priority="310" stopIfTrue="1">
      <formula>LEN(TRIM(F18))&gt;0</formula>
    </cfRule>
  </conditionalFormatting>
  <conditionalFormatting sqref="F42:F48 F53:F60 F63 F66:F71">
    <cfRule type="notContainsBlanks" dxfId="2456" priority="327" stopIfTrue="1">
      <formula>LEN(TRIM(F42))&gt;0</formula>
    </cfRule>
  </conditionalFormatting>
  <conditionalFormatting sqref="F74:F75">
    <cfRule type="notContainsBlanks" dxfId="2455" priority="344" stopIfTrue="1">
      <formula>LEN(TRIM(F74))&gt;0</formula>
    </cfRule>
  </conditionalFormatting>
  <conditionalFormatting sqref="G17:G19 G21:G24 G26:G30 G32:G34 G36:G39">
    <cfRule type="cellIs" dxfId="2454" priority="304" stopIfTrue="1" operator="greaterThan">
      <formula>0</formula>
    </cfRule>
  </conditionalFormatting>
  <conditionalFormatting sqref="G41:G48 G50 G52:G60 G62:G63 G65:G71">
    <cfRule type="cellIs" dxfId="2453" priority="321" stopIfTrue="1" operator="greaterThan">
      <formula>0</formula>
    </cfRule>
  </conditionalFormatting>
  <conditionalFormatting sqref="G73:G75 G77">
    <cfRule type="cellIs" dxfId="2452" priority="338" stopIfTrue="1" operator="greaterThan">
      <formula>0</formula>
    </cfRule>
  </conditionalFormatting>
  <conditionalFormatting sqref="H17:H19 H21:H24 H26:H30 H32:H34 H36:H39">
    <cfRule type="notContainsBlanks" dxfId="2451" priority="309" stopIfTrue="1">
      <formula>LEN(TRIM(H17))&gt;0</formula>
    </cfRule>
  </conditionalFormatting>
  <conditionalFormatting sqref="H41:H48 H50 H52:H60 H62:H63 H65:H71">
    <cfRule type="notContainsBlanks" dxfId="2450" priority="326" stopIfTrue="1">
      <formula>LEN(TRIM(H41))&gt;0</formula>
    </cfRule>
  </conditionalFormatting>
  <conditionalFormatting sqref="H73:H75 H77">
    <cfRule type="notContainsBlanks" dxfId="2449" priority="343" stopIfTrue="1">
      <formula>LEN(TRIM(H73))&gt;0</formula>
    </cfRule>
  </conditionalFormatting>
  <conditionalFormatting sqref="I17:I19 I21:I24 I26:I30 I32:I34 I36:I39">
    <cfRule type="cellIs" dxfId="2448" priority="303" stopIfTrue="1" operator="greaterThan">
      <formula>0</formula>
    </cfRule>
  </conditionalFormatting>
  <conditionalFormatting sqref="I41:I48 I50 I52:I60 I62:I63 I65:I71">
    <cfRule type="cellIs" dxfId="2447" priority="320" stopIfTrue="1" operator="greaterThan">
      <formula>0</formula>
    </cfRule>
  </conditionalFormatting>
  <conditionalFormatting sqref="I73:I75 I77">
    <cfRule type="cellIs" dxfId="2446" priority="337" stopIfTrue="1" operator="greaterThan">
      <formula>0</formula>
    </cfRule>
  </conditionalFormatting>
  <conditionalFormatting sqref="J18:J19 J22:J24 J27:J30 J33:J34 J37:J39">
    <cfRule type="notContainsBlanks" dxfId="2445" priority="308" stopIfTrue="1">
      <formula>LEN(TRIM(J18))&gt;0</formula>
    </cfRule>
  </conditionalFormatting>
  <conditionalFormatting sqref="J42:J48 J53:J60 J63 J66:J71">
    <cfRule type="notContainsBlanks" dxfId="2444" priority="325" stopIfTrue="1">
      <formula>LEN(TRIM(J42))&gt;0</formula>
    </cfRule>
  </conditionalFormatting>
  <conditionalFormatting sqref="J74:J75">
    <cfRule type="notContainsBlanks" dxfId="2443" priority="342" stopIfTrue="1">
      <formula>LEN(TRIM(J74))&gt;0</formula>
    </cfRule>
  </conditionalFormatting>
  <conditionalFormatting sqref="K18:K19 K22:K24 K27:K30 K33:K34 K37:K39">
    <cfRule type="cellIs" dxfId="2442" priority="302" stopIfTrue="1" operator="greaterThan">
      <formula>0</formula>
    </cfRule>
  </conditionalFormatting>
  <conditionalFormatting sqref="K42:K48 K53:K60 K63 K66:K71">
    <cfRule type="cellIs" dxfId="2441" priority="319" stopIfTrue="1" operator="greaterThan">
      <formula>0</formula>
    </cfRule>
  </conditionalFormatting>
  <conditionalFormatting sqref="K74:K75">
    <cfRule type="cellIs" dxfId="2440" priority="336" stopIfTrue="1" operator="greaterThan">
      <formula>0</formula>
    </cfRule>
  </conditionalFormatting>
  <conditionalFormatting sqref="L18:L19 L22:L24 L27:L30 L33:L34 L37:L39">
    <cfRule type="notContainsBlanks" dxfId="2439" priority="307" stopIfTrue="1">
      <formula>LEN(TRIM(L18))&gt;0</formula>
    </cfRule>
  </conditionalFormatting>
  <conditionalFormatting sqref="L42:L48 L53:L60 L63 L66:L71">
    <cfRule type="notContainsBlanks" dxfId="2438" priority="324" stopIfTrue="1">
      <formula>LEN(TRIM(L42))&gt;0</formula>
    </cfRule>
  </conditionalFormatting>
  <conditionalFormatting sqref="L74:L75">
    <cfRule type="notContainsBlanks" dxfId="2437" priority="341" stopIfTrue="1">
      <formula>LEN(TRIM(L74))&gt;0</formula>
    </cfRule>
  </conditionalFormatting>
  <conditionalFormatting sqref="M18:M19 M22:M24 M27:M30 M33:M34 M37:M39">
    <cfRule type="cellIs" dxfId="2436" priority="1" stopIfTrue="1" operator="greaterThan">
      <formula>0</formula>
    </cfRule>
  </conditionalFormatting>
  <conditionalFormatting sqref="M42:M48 M53:M60 M63 M66:M71">
    <cfRule type="cellIs" dxfId="2435" priority="3" stopIfTrue="1" operator="greaterThan">
      <formula>0</formula>
    </cfRule>
  </conditionalFormatting>
  <conditionalFormatting sqref="M74:M75">
    <cfRule type="cellIs" dxfId="2434" priority="5" stopIfTrue="1" operator="greaterThan">
      <formula>0</formula>
    </cfRule>
  </conditionalFormatting>
  <conditionalFormatting sqref="N18:N19 N22:N24 N27:N30 N33:N34 N37:N39">
    <cfRule type="notContainsBlanks" dxfId="2433" priority="2" stopIfTrue="1">
      <formula>LEN(TRIM(N18))&gt;0</formula>
    </cfRule>
  </conditionalFormatting>
  <conditionalFormatting sqref="N42:N48 N53:N60 N63 N66:N71">
    <cfRule type="notContainsBlanks" dxfId="2432" priority="4" stopIfTrue="1">
      <formula>LEN(TRIM(N42))&gt;0</formula>
    </cfRule>
  </conditionalFormatting>
  <conditionalFormatting sqref="N74:N75">
    <cfRule type="notContainsBlanks" dxfId="2431" priority="6" stopIfTrue="1">
      <formula>LEN(TRIM(N74))&gt;0</formula>
    </cfRule>
  </conditionalFormatting>
  <conditionalFormatting sqref="O18:O19 O22:O24 O27:O30 O33:O34 O37:O39">
    <cfRule type="cellIs" dxfId="2430" priority="7" stopIfTrue="1" operator="greaterThan">
      <formula>0</formula>
    </cfRule>
  </conditionalFormatting>
  <conditionalFormatting sqref="O42:O48 O53:O60 O63 O66:O71">
    <cfRule type="cellIs" dxfId="2429" priority="9" stopIfTrue="1" operator="greaterThan">
      <formula>0</formula>
    </cfRule>
  </conditionalFormatting>
  <conditionalFormatting sqref="O74:O75">
    <cfRule type="cellIs" dxfId="2428" priority="11" stopIfTrue="1" operator="greaterThan">
      <formula>0</formula>
    </cfRule>
  </conditionalFormatting>
  <conditionalFormatting sqref="P18:P19 P22:P24 P27:P30 P33:P34 P37:P39">
    <cfRule type="notContainsBlanks" dxfId="2427" priority="8" stopIfTrue="1">
      <formula>LEN(TRIM(P18))&gt;0</formula>
    </cfRule>
  </conditionalFormatting>
  <conditionalFormatting sqref="P42:P48 P53:P60 P63 P66:P71">
    <cfRule type="notContainsBlanks" dxfId="2426" priority="10" stopIfTrue="1">
      <formula>LEN(TRIM(P42))&gt;0</formula>
    </cfRule>
  </conditionalFormatting>
  <conditionalFormatting sqref="P74:P75">
    <cfRule type="notContainsBlanks" dxfId="2425" priority="12" stopIfTrue="1">
      <formula>LEN(TRIM(P74))&gt;0</formula>
    </cfRule>
  </conditionalFormatting>
  <conditionalFormatting sqref="Q18:Q19 Q22:Q24 Q27:Q30 Q33:Q34 Q37:Q39">
    <cfRule type="cellIs" dxfId="2424" priority="13" stopIfTrue="1" operator="greaterThan">
      <formula>0</formula>
    </cfRule>
  </conditionalFormatting>
  <conditionalFormatting sqref="Q42:Q48 Q53:Q60 Q63 Q66:Q71">
    <cfRule type="cellIs" dxfId="2423" priority="15" stopIfTrue="1" operator="greaterThan">
      <formula>0</formula>
    </cfRule>
  </conditionalFormatting>
  <conditionalFormatting sqref="Q74:Q75">
    <cfRule type="cellIs" dxfId="2422" priority="17" stopIfTrue="1" operator="greaterThan">
      <formula>0</formula>
    </cfRule>
  </conditionalFormatting>
  <conditionalFormatting sqref="R18:R19 R22:R24 R27:R30 R33:R34 R37:R39">
    <cfRule type="notContainsBlanks" dxfId="2421" priority="14" stopIfTrue="1">
      <formula>LEN(TRIM(R18))&gt;0</formula>
    </cfRule>
  </conditionalFormatting>
  <conditionalFormatting sqref="R42:R48 R53:R60 R63 R66:R71">
    <cfRule type="notContainsBlanks" dxfId="2420" priority="16" stopIfTrue="1">
      <formula>LEN(TRIM(R42))&gt;0</formula>
    </cfRule>
  </conditionalFormatting>
  <conditionalFormatting sqref="R74:R75">
    <cfRule type="notContainsBlanks" dxfId="2419" priority="18" stopIfTrue="1">
      <formula>LEN(TRIM(R74))&gt;0</formula>
    </cfRule>
  </conditionalFormatting>
  <conditionalFormatting sqref="S18:S19 S22:S24 S27:S30 S33:S34 S37:S39">
    <cfRule type="cellIs" dxfId="2418" priority="311" stopIfTrue="1" operator="greaterThan">
      <formula>0</formula>
    </cfRule>
  </conditionalFormatting>
  <conditionalFormatting sqref="S42:S48 S53:S60 S63 S66:S71">
    <cfRule type="cellIs" dxfId="2417" priority="328" stopIfTrue="1" operator="greaterThan">
      <formula>0</formula>
    </cfRule>
  </conditionalFormatting>
  <conditionalFormatting sqref="S74:S75">
    <cfRule type="cellIs" dxfId="2416" priority="345" stopIfTrue="1" operator="greaterThan">
      <formula>0</formula>
    </cfRule>
  </conditionalFormatting>
  <conditionalFormatting sqref="T18:T19 T22:T24 T27:T30 T33:T34 T37:T39">
    <cfRule type="notContainsBlanks" dxfId="2415" priority="305" stopIfTrue="1">
      <formula>LEN(TRIM(T18))&gt;0</formula>
    </cfRule>
  </conditionalFormatting>
  <conditionalFormatting sqref="T42:T48 T53:T60 T63 T66:T71">
    <cfRule type="notContainsBlanks" dxfId="2414" priority="322" stopIfTrue="1">
      <formula>LEN(TRIM(T42))&gt;0</formula>
    </cfRule>
  </conditionalFormatting>
  <conditionalFormatting sqref="T74:T75">
    <cfRule type="notContainsBlanks" dxfId="2413" priority="339" stopIfTrue="1">
      <formula>LEN(TRIM(T74))&gt;0</formula>
    </cfRule>
  </conditionalFormatting>
  <pageMargins left="0.23622047244094491" right="0.23622047244094491" top="0.74803149606299213" bottom="0.74803149606299213" header="0.31496062992125984" footer="0.31496062992125984"/>
  <pageSetup paperSize="66" scale="62" orientation="landscape" r:id="rId1"/>
  <headerFooter>
    <oddFooter>&amp;LCRONOGRAMA&amp;R&amp;P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EA32C-1AC7-4A49-9951-44C6CE8DB841}">
  <sheetPr>
    <tabColor rgb="FF00B050"/>
  </sheetPr>
  <dimension ref="A1:L373"/>
  <sheetViews>
    <sheetView view="pageBreakPreview" zoomScale="80" zoomScaleNormal="100" zoomScaleSheetLayoutView="80" workbookViewId="0">
      <selection activeCell="E1" sqref="E1:H6"/>
    </sheetView>
  </sheetViews>
  <sheetFormatPr defaultRowHeight="12.75"/>
  <cols>
    <col min="1" max="1" width="15.7109375" customWidth="1"/>
    <col min="2" max="2" width="13.140625" bestFit="1" customWidth="1"/>
    <col min="3" max="3" width="15.7109375" customWidth="1"/>
    <col min="4" max="4" width="2.7109375" customWidth="1"/>
    <col min="5" max="5" width="11.7109375" style="2" customWidth="1"/>
    <col min="6" max="6" width="70.7109375" customWidth="1"/>
    <col min="7" max="7" width="8.5703125" bestFit="1" customWidth="1"/>
    <col min="8" max="8" width="37.140625" customWidth="1"/>
    <col min="11" max="11" width="9.85546875" style="1" bestFit="1" customWidth="1"/>
    <col min="12" max="12" width="14.5703125" bestFit="1" customWidth="1"/>
    <col min="14" max="14" width="17" bestFit="1" customWidth="1"/>
  </cols>
  <sheetData>
    <row r="1" spans="1:11">
      <c r="A1" s="109"/>
      <c r="B1" s="110"/>
      <c r="C1" s="111"/>
      <c r="E1" s="285" t="s">
        <v>575</v>
      </c>
      <c r="F1" s="286"/>
      <c r="G1" s="286"/>
      <c r="H1" s="287"/>
    </row>
    <row r="2" spans="1:11">
      <c r="A2" s="112"/>
      <c r="C2" s="113"/>
      <c r="E2" s="288"/>
      <c r="F2" s="289"/>
      <c r="G2" s="289"/>
      <c r="H2" s="290"/>
    </row>
    <row r="3" spans="1:11">
      <c r="A3" s="112"/>
      <c r="C3" s="113"/>
      <c r="E3" s="288"/>
      <c r="F3" s="289"/>
      <c r="G3" s="289"/>
      <c r="H3" s="290"/>
    </row>
    <row r="4" spans="1:11" ht="13.5" thickBot="1">
      <c r="A4" s="112"/>
      <c r="C4" s="113"/>
      <c r="E4" s="291"/>
      <c r="F4" s="292"/>
      <c r="G4" s="292"/>
      <c r="H4" s="293"/>
    </row>
    <row r="5" spans="1:11">
      <c r="A5" s="112"/>
      <c r="C5" s="113"/>
      <c r="E5" s="294" t="s">
        <v>1374</v>
      </c>
      <c r="F5" s="295"/>
      <c r="G5" s="295"/>
      <c r="H5" s="296"/>
    </row>
    <row r="6" spans="1:11" ht="13.5" thickBot="1">
      <c r="A6" s="114"/>
      <c r="B6" s="115"/>
      <c r="C6" s="116"/>
      <c r="E6" s="297"/>
      <c r="F6" s="298"/>
      <c r="G6" s="298"/>
      <c r="H6" s="299"/>
    </row>
    <row r="7" spans="1:11">
      <c r="F7" s="101"/>
      <c r="G7" s="101"/>
      <c r="H7" s="101"/>
    </row>
    <row r="8" spans="1:11" ht="39.950000000000003" customHeight="1">
      <c r="A8" s="181"/>
      <c r="B8" s="182"/>
      <c r="C8" s="181"/>
      <c r="E8" s="324" t="s">
        <v>1346</v>
      </c>
      <c r="F8" s="325"/>
      <c r="G8" s="325"/>
      <c r="H8" s="326"/>
    </row>
    <row r="9" spans="1:11" ht="18">
      <c r="A9" s="199" t="s">
        <v>1338</v>
      </c>
      <c r="B9" s="100" t="s">
        <v>1339</v>
      </c>
      <c r="C9" s="70" t="s">
        <v>6</v>
      </c>
      <c r="E9" s="70" t="s">
        <v>0</v>
      </c>
      <c r="F9" s="70" t="s">
        <v>1</v>
      </c>
      <c r="G9" s="70" t="s">
        <v>2</v>
      </c>
      <c r="H9" s="70" t="s">
        <v>5</v>
      </c>
    </row>
    <row r="10" spans="1:11" s="1" customFormat="1" ht="63.75">
      <c r="A10" s="156" t="str">
        <f>IF(B10&lt;=50%,"A",IF(B10&lt;=80%,"B","C"))</f>
        <v>A</v>
      </c>
      <c r="B10" s="202">
        <f>C10</f>
        <v>4.370413135829955E-2</v>
      </c>
      <c r="C10" s="203">
        <f t="shared" ref="C10:C73" si="0">H10/$H$368</f>
        <v>4.370413135829955E-2</v>
      </c>
      <c r="E10" s="162" t="s">
        <v>609</v>
      </c>
      <c r="F10" s="30" t="str">
        <f>VLOOKUP($E10,PLAN.A!$E$10:$K$429,2,FALSE)</f>
        <v>FORNECIMENTO E EXECUÇÃO DE LAJE PRÉ-FABRICADA EM TRELIÇA METÁLICA TR12 (LT 16CM), SOBRECARGA MÍNIMA DE 200 KG/M2 (SEM PESO PÓPRIO DAS TRELIÇAS E LAJOTAS), ENCHIMENTO EM EPS. INCLUSIVE ESCORAMENTO E CONCRETO BOMBEADO FCK&gt;=25MPA. INCLUSIVE EMISSÃO DE ANOTAÇÃO DE RESPONSABILIDADE TÉCNICA.</v>
      </c>
      <c r="G10" s="71" t="str">
        <f>VLOOKUP($E10,PLAN.A!$E$10:$K$429,3,FALSE)</f>
        <v>M2</v>
      </c>
      <c r="H10" s="172">
        <f>VLOOKUP($E10,PLAN.A!$E$10:$K$429,7,FALSE)</f>
        <v>109026.85</v>
      </c>
    </row>
    <row r="11" spans="1:11" s="1" customFormat="1" ht="76.5">
      <c r="A11" s="156" t="str">
        <f t="shared" ref="A11:A60" si="1">IF(B11&lt;=50%,"A",IF(B11&lt;=80%,"B","C"))</f>
        <v>A</v>
      </c>
      <c r="B11" s="202">
        <f t="shared" ref="B11:B74" si="2">B10+C11</f>
        <v>7.8853309637364088E-2</v>
      </c>
      <c r="C11" s="203">
        <f t="shared" si="0"/>
        <v>3.5149178279064532E-2</v>
      </c>
      <c r="E11" s="162" t="s">
        <v>1008</v>
      </c>
      <c r="F11" s="30" t="str">
        <f>VLOOKUP($E11,PLAN.A!$E$10:$K$429,2,FALSE)</f>
        <v>FORNECIMENTO E INSTALAÇÃO DE COBERTURA EM TELHA METÁLICA TERMOACÚSTICA TRAPEZOIDAL EM GALVALUME (FACE SUPERIOR EM TELHA GALVALUME ESP. 0,43MM BRANCA, FACE INFERIOR LISA/FORRO ESP.0,43MM). ISOLAMENTO EM ESPUMA RÍGICA DE POLIURETANO (PU) INJETADO, ESPESSURA DE 30MM, DENSIDADE DE 35 KG/M3. INCLUSO IÇAMENTO E MATERIAIS ACESSÓRIOS PARA INSTALAÇÃO.</v>
      </c>
      <c r="G11" s="71" t="str">
        <f>VLOOKUP($E11,PLAN.A!$E$10:$K$429,3,FALSE)</f>
        <v>M2</v>
      </c>
      <c r="H11" s="172">
        <f>VLOOKUP($E11,PLAN.A!$E$10:$K$429,7,FALSE)</f>
        <v>87685.17</v>
      </c>
    </row>
    <row r="12" spans="1:11" s="1" customFormat="1" ht="63.75">
      <c r="A12" s="156" t="str">
        <f t="shared" si="1"/>
        <v>A</v>
      </c>
      <c r="B12" s="202">
        <f t="shared" si="2"/>
        <v>0.11343681112168594</v>
      </c>
      <c r="C12" s="203">
        <f t="shared" si="0"/>
        <v>3.4583501484321849E-2</v>
      </c>
      <c r="E12" s="162" t="s">
        <v>1115</v>
      </c>
      <c r="F12" s="30" t="str">
        <f>VLOOKUP($E12,PLAN.A!$E$10:$K$429,2,FALSE)</f>
        <v>FORNECIMENTO E INSTALAÇÃO DE CABO DE COBRE FLEXÍVEL ISOLADO, 240,0 MM2, ANTI-CHAMA 0,6/1KV, VÁRIAS CORES CONF. NORMA, ISOLAMENTO DUPLO EM PVC, SEM CHUMBO, NÃO PROPAGANTE DE CHAMA, BAIXA EMISSÃO DE FUMAÇAS E GASES TÓXICOS, SEGUNDO ORIENTAÇÕES DE CORES E OUTRAS DIRETRIZES DA NBR 5410/2004</v>
      </c>
      <c r="G12" s="71" t="str">
        <f>VLOOKUP($E12,PLAN.A!$E$10:$K$429,3,FALSE)</f>
        <v>M</v>
      </c>
      <c r="H12" s="172">
        <f>VLOOKUP($E12,PLAN.A!$E$10:$K$429,7,FALSE)</f>
        <v>86274</v>
      </c>
    </row>
    <row r="13" spans="1:11" s="1" customFormat="1" ht="63.75">
      <c r="A13" s="156" t="str">
        <f t="shared" si="1"/>
        <v>A</v>
      </c>
      <c r="B13" s="202">
        <f t="shared" si="2"/>
        <v>0.14707888086051082</v>
      </c>
      <c r="C13" s="203">
        <f t="shared" si="0"/>
        <v>3.3642069738824894E-2</v>
      </c>
      <c r="E13" s="162" t="s">
        <v>626</v>
      </c>
      <c r="F13" s="30" t="str">
        <f>VLOOKUP($E13,PLAN.A!$E$10:$K$429,2,FALSE)</f>
        <v xml:space="preserve">FABRICAÇÃO, FORNECIMENTO E MONTAGEM DE ESTRUTURA METÁLICA AUXILIAR PARA FIXAÇÕES DE CHAPAS CIMENTICIAS (BEIRAL) E TODOS OS ACESSÓRIOS DE FIXAÇÃO, CONFORME PROJETO. APLICAÇÃO DE FUNDO PREPARADOR ANTICORROSIVO EM SUPERFÍCIE METÁLICA, INCLUSIVE RETOQUES. </v>
      </c>
      <c r="G13" s="71" t="str">
        <f>VLOOKUP($E13,PLAN.A!$E$10:$K$429,3,FALSE)</f>
        <v>KG</v>
      </c>
      <c r="H13" s="172">
        <f>VLOOKUP($E13,PLAN.A!$E$10:$K$429,7,FALSE)</f>
        <v>83925.45</v>
      </c>
    </row>
    <row r="14" spans="1:11" s="1" customFormat="1" ht="51">
      <c r="A14" s="156" t="str">
        <f t="shared" si="1"/>
        <v>A</v>
      </c>
      <c r="B14" s="202">
        <f t="shared" si="2"/>
        <v>0.17473860692914689</v>
      </c>
      <c r="C14" s="203">
        <f t="shared" si="0"/>
        <v>2.7659726068636068E-2</v>
      </c>
      <c r="E14" s="162" t="s">
        <v>929</v>
      </c>
      <c r="F14" s="30" t="str">
        <f>VLOOKUP($E14,PLAN.A!$E$10:$K$429,2,FALSE)</f>
        <v>ADMINISTRAÇÃO LOCAL DA OBRA COM SERVIÇOS TÉCNICOS DE ENGENHARIA, GESTÃO, ACOMPANHAMENTO, LIMPEZA PERMANENTE DO CANTEIRO DE OBRAS E DEMAIS SERVIÇOS CORRELATOS. MEDIÇÃO PROPORCIONAL AO AVANÇO DA OBRA.</v>
      </c>
      <c r="G14" s="71" t="str">
        <f>VLOOKUP($E14,PLAN.A!$E$10:$K$429,3,FALSE)</f>
        <v>UNID</v>
      </c>
      <c r="H14" s="172">
        <f>VLOOKUP($E14,PLAN.A!$E$10:$K$429,7,FALSE)</f>
        <v>69001.55</v>
      </c>
      <c r="K14" s="200"/>
    </row>
    <row r="15" spans="1:11" s="1" customFormat="1" ht="38.25">
      <c r="A15" s="156" t="str">
        <f t="shared" si="1"/>
        <v>A</v>
      </c>
      <c r="B15" s="202">
        <f t="shared" si="2"/>
        <v>0.20018540419021408</v>
      </c>
      <c r="C15" s="203">
        <f t="shared" si="0"/>
        <v>2.5446797261067175E-2</v>
      </c>
      <c r="E15" s="162" t="s">
        <v>1377</v>
      </c>
      <c r="F15" s="30" t="str">
        <f>VLOOKUP($E15,PLAN.A!$E$10:$K$429,2,FALSE)</f>
        <v>FORNECIMENTO, LANÇAMENTO E EXECUÇÃO DE CONCRETO, FCK  25 MPA, COM CONTROLE TECNOLÓGICO, INCLUSIVE ADENSAMENTO E CURA. CONSIDERADO PERDAS NO PREÇO UNITÁRIO.</v>
      </c>
      <c r="G15" s="71" t="str">
        <f>VLOOKUP($E15,PLAN.A!$E$10:$K$429,3,FALSE)</f>
        <v>M3</v>
      </c>
      <c r="H15" s="172">
        <f>VLOOKUP($E15,PLAN.A!$E$10:$K$429,7,FALSE)</f>
        <v>63481.05</v>
      </c>
    </row>
    <row r="16" spans="1:11" s="1" customFormat="1" ht="38.25">
      <c r="A16" s="156" t="str">
        <f t="shared" si="1"/>
        <v>A</v>
      </c>
      <c r="B16" s="202">
        <f t="shared" si="2"/>
        <v>0.22449709985267519</v>
      </c>
      <c r="C16" s="203">
        <f t="shared" si="0"/>
        <v>2.4311695662461115E-2</v>
      </c>
      <c r="E16" s="162" t="s">
        <v>660</v>
      </c>
      <c r="F16" s="30" t="str">
        <f>VLOOKUP($E16,PLAN.A!$E$10:$K$429,2,FALSE)</f>
        <v>FORNECIMENTO E EXECUÇÃO DE ALVENARIA EM TIJOLO CERÂMICO FURADO 29X19X14CM, INCLUSIVE ARGAMASSA DE ASSENTAMENTO EM CIMENTO E AREIA</v>
      </c>
      <c r="G16" s="71" t="str">
        <f>VLOOKUP($E16,PLAN.A!$E$10:$K$429,3,FALSE)</f>
        <v>M2</v>
      </c>
      <c r="H16" s="172">
        <f>VLOOKUP($E16,PLAN.A!$E$10:$K$429,7,FALSE)</f>
        <v>60649.36</v>
      </c>
    </row>
    <row r="17" spans="1:12" s="1" customFormat="1" ht="89.25">
      <c r="A17" s="156" t="str">
        <f t="shared" si="1"/>
        <v>A</v>
      </c>
      <c r="B17" s="202">
        <f t="shared" si="2"/>
        <v>0.24737662310591504</v>
      </c>
      <c r="C17" s="203">
        <f t="shared" si="0"/>
        <v>2.2879523253239848E-2</v>
      </c>
      <c r="E17" s="162" t="s">
        <v>1143</v>
      </c>
      <c r="F17" s="30" t="str">
        <f>VLOOKUP($E17,PLAN.A!$E$10:$K$429,2,FALSE)</f>
        <v xml:space="preserve">FORNECIMENTO E INSTALAÇÃO DE POSTE TELECÔNICO ESCALONADO RETO COM ALTURA ÚTIL DE 7M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 </v>
      </c>
      <c r="G17" s="71" t="str">
        <f>VLOOKUP($E17,PLAN.A!$E$10:$K$429,3,FALSE)</f>
        <v>CJ</v>
      </c>
      <c r="H17" s="172">
        <f>VLOOKUP($E17,PLAN.A!$E$10:$K$429,7,FALSE)</f>
        <v>57076.58</v>
      </c>
    </row>
    <row r="18" spans="1:12" s="1" customFormat="1" ht="63.75">
      <c r="A18" s="156" t="str">
        <f t="shared" si="1"/>
        <v>A</v>
      </c>
      <c r="B18" s="202">
        <f t="shared" si="2"/>
        <v>0.26627323928502822</v>
      </c>
      <c r="C18" s="203">
        <f t="shared" si="0"/>
        <v>1.8896616179113146E-2</v>
      </c>
      <c r="E18" s="162" t="s">
        <v>680</v>
      </c>
      <c r="F18" s="30" t="str">
        <f>VLOOKUP($E18,PLAN.A!$E$10:$K$429,2,FALSE)</f>
        <v>FORNECIMENTO E ASSENTAMENTO DE REVESTIMENTO CERÂMICO EM PAREDE, RETIFICADO 60X30CM NA COR BRANCO ESMALTADA, 1.ª QUALIDADE (EXTRA), CLASSE A, APROVADO PELA FISCALIZAÇÃO, ASSENTADO COM ARGAMASSA INDUSTRIALIZADA, COM REJUNTE INTERNO FLEXÍVEL</v>
      </c>
      <c r="G18" s="71" t="str">
        <f>VLOOKUP($E18,PLAN.A!$E$10:$K$429,3,FALSE)</f>
        <v>M2</v>
      </c>
      <c r="H18" s="172">
        <f>VLOOKUP($E18,PLAN.A!$E$10:$K$429,7,FALSE)</f>
        <v>47140.59</v>
      </c>
    </row>
    <row r="19" spans="1:12" s="1" customFormat="1" ht="38.25">
      <c r="A19" s="156" t="str">
        <f t="shared" si="1"/>
        <v>A</v>
      </c>
      <c r="B19" s="202">
        <f t="shared" si="2"/>
        <v>0.28515879583081088</v>
      </c>
      <c r="C19" s="203">
        <f t="shared" si="0"/>
        <v>1.8885556545782684E-2</v>
      </c>
      <c r="E19" s="162" t="s">
        <v>1398</v>
      </c>
      <c r="F19" s="30" t="str">
        <f>VLOOKUP($E19,PLAN.A!$E$10:$K$429,2,FALSE)</f>
        <v>EXECUÇÃO DE PAVIMENTO EM PISO INTERTRAVADO, COM BLOCO RETANGULAR COR NATURAL DE 20 X 10 CM, ESPESSURA 6 CM. AF_10/2022</v>
      </c>
      <c r="G19" s="71" t="str">
        <f>VLOOKUP($E19,PLAN.A!$E$10:$K$429,3,FALSE)</f>
        <v>M2</v>
      </c>
      <c r="H19" s="172">
        <f>VLOOKUP($E19,PLAN.A!$E$10:$K$429,7,FALSE)</f>
        <v>47113</v>
      </c>
    </row>
    <row r="20" spans="1:12" s="1" customFormat="1" ht="76.5">
      <c r="A20" s="156" t="str">
        <f t="shared" si="1"/>
        <v>A</v>
      </c>
      <c r="B20" s="202">
        <f t="shared" si="2"/>
        <v>0.30222330498041267</v>
      </c>
      <c r="C20" s="203">
        <f t="shared" si="0"/>
        <v>1.7064509149601784E-2</v>
      </c>
      <c r="E20" s="162" t="s">
        <v>977</v>
      </c>
      <c r="F20" s="30" t="str">
        <f>VLOOKUP($E20,PLAN.A!$E$10:$K$429,2,FALSE)</f>
        <v>J1, J2, J3, J4 E J6 - FORNECIMENTO E INSTALAÇÃO DE JANELA BASCULANTE COM PERFIS EM AÇO CARBONO, ALAVANCAS PARA BASCULANTE, VIDRO MINI BOREAL INCOLOR DE 4MM, INCLUSIVE PINTURA ANTICORROSIVA DE FUNDO, ACABAMENTO EM PINTURA ESMALTE COR PRETO FOSCO E DEMAIS MATERIAIS ACESSÓRIOS DE INSTALAÇÃO; DE ACORDO COM DETALHES DO PROJETO.</v>
      </c>
      <c r="G20" s="71" t="str">
        <f>VLOOKUP($E20,PLAN.A!$E$10:$K$429,3,FALSE)</f>
        <v>M2</v>
      </c>
      <c r="H20" s="172">
        <f>VLOOKUP($E20,PLAN.A!$E$10:$K$429,7,FALSE)</f>
        <v>42570.11</v>
      </c>
    </row>
    <row r="21" spans="1:12" s="1" customFormat="1" ht="114.75">
      <c r="A21" s="156" t="str">
        <f t="shared" si="1"/>
        <v>A</v>
      </c>
      <c r="B21" s="202">
        <f t="shared" si="2"/>
        <v>0.31900917470542806</v>
      </c>
      <c r="C21" s="203">
        <f t="shared" si="0"/>
        <v>1.6785869725015386E-2</v>
      </c>
      <c r="E21" s="162" t="s">
        <v>624</v>
      </c>
      <c r="F21" s="30" t="str">
        <f>VLOOKUP($E21,PLAN.A!$E$10:$K$429,2,FALSE)</f>
        <v>FORNECIMENTO E MONTAGEM DE ESTRUTURA METÁLICA PARA TELHADO EM AÇO ESTRUTURAL EM PERFIS ASTM, INCLUSIVE TODOS COMPONENTES METÁLICOS DA ESTRUTURA, LIMPEZA SUPERFICIAL, TRATAMENTO SUPERFICIAL ANTIOXIDANTE E PINTURA ESMALTE PARA ACABAMENTO FINAL, INCLUSIVE TODOS OS DEMAIS INSUMOS NECESSÁRIO PARA MONTAGEM E SOLDA DA ESTRUTURA. (OBS.: CHUMBADORES, PARAFUSOS, PORCAS, ARRUELAS E DEMAIS DISPOSITIVOS DE FIXAÇÃO CONSIDERADOS NO PREÇO UNITÁRIO DA ESTRUTURA)</v>
      </c>
      <c r="G21" s="71" t="str">
        <f>VLOOKUP($E21,PLAN.A!$E$10:$K$429,3,FALSE)</f>
        <v>KG</v>
      </c>
      <c r="H21" s="172">
        <f>VLOOKUP($E21,PLAN.A!$E$10:$K$429,7,FALSE)</f>
        <v>41875</v>
      </c>
    </row>
    <row r="22" spans="1:12" s="1" customFormat="1" ht="63.75">
      <c r="A22" s="156" t="str">
        <f t="shared" si="1"/>
        <v>A</v>
      </c>
      <c r="B22" s="202">
        <f t="shared" si="2"/>
        <v>0.33499222889392344</v>
      </c>
      <c r="C22" s="203">
        <f t="shared" si="0"/>
        <v>1.5983054188495396E-2</v>
      </c>
      <c r="E22" s="162" t="s">
        <v>1378</v>
      </c>
      <c r="F22" s="30" t="str">
        <f>VLOOKUP($E22,PLAN.A!$E$10:$K$429,2,FALSE)</f>
        <v>FORNECIMENTO, CORTE, DOBRA E MONTAGEM DE ARMAÇÕES DE AÇO CA-50/60 NAS FORMAS, INCLUSIVE INSTALAÇÃO DE ESPAÇADORES E DISTANCIADORES E PONTEIRA DE PROTEÇÃO COM A FUNÇÃO DE PREVENIR ACIDENTES DE OBRAS ATRAVÉS DA PROTEÇÃO DE PONTAS DOS VERGALHÕES.</v>
      </c>
      <c r="G22" s="71" t="str">
        <f>VLOOKUP($E22,PLAN.A!$E$10:$K$429,3,FALSE)</f>
        <v>KG</v>
      </c>
      <c r="H22" s="172">
        <f>VLOOKUP($E22,PLAN.A!$E$10:$K$429,7,FALSE)</f>
        <v>39872.25</v>
      </c>
    </row>
    <row r="23" spans="1:12" s="1" customFormat="1" ht="63.75">
      <c r="A23" s="156" t="str">
        <f t="shared" si="1"/>
        <v>A</v>
      </c>
      <c r="B23" s="202">
        <f t="shared" si="2"/>
        <v>0.3501529177699827</v>
      </c>
      <c r="C23" s="203">
        <f t="shared" si="0"/>
        <v>1.5160688876059251E-2</v>
      </c>
      <c r="E23" s="162" t="s">
        <v>607</v>
      </c>
      <c r="F23" s="30" t="str">
        <f>VLOOKUP($E23,PLAN.A!$E$10:$K$429,2,FALSE)</f>
        <v>FABRICAÇÃO, MONTAGEM E DESMONTAGEM DE FÔRMA PARA VIGAS, EM MADEIRITE PLASTIFICADO, E = 17MM, 2 UTILIZAÇÕES. INCLUSO DESFORMA COM USO DE DESMOLDANTE, CIMBRAMENTO, ESCORAMENTO, TRAVAMENTO, UTILIZAÇÃO DE BARRAS DE ANCORAGEM, ESPAÇADORES E DEMAIS MATERIAIS NECESSÁRIOS.</v>
      </c>
      <c r="G23" s="71" t="str">
        <f>VLOOKUP($E23,PLAN.A!$E$10:$K$429,3,FALSE)</f>
        <v>M2</v>
      </c>
      <c r="H23" s="172">
        <f>VLOOKUP($E23,PLAN.A!$E$10:$K$429,7,FALSE)</f>
        <v>37820.730000000003</v>
      </c>
      <c r="I23" s="121"/>
      <c r="J23" s="121"/>
      <c r="K23" s="197"/>
      <c r="L23" s="197"/>
    </row>
    <row r="24" spans="1:12" s="1" customFormat="1" ht="76.5">
      <c r="A24" s="156" t="str">
        <f t="shared" si="1"/>
        <v>A</v>
      </c>
      <c r="B24" s="202">
        <f t="shared" si="2"/>
        <v>0.36459032907419869</v>
      </c>
      <c r="C24" s="203">
        <f t="shared" si="0"/>
        <v>1.4437411304215979E-2</v>
      </c>
      <c r="E24" s="162" t="s">
        <v>629</v>
      </c>
      <c r="F24" s="30" t="str">
        <f>VLOOKUP($E24,PLAN.A!$E$10:$K$429,2,FALSE)</f>
        <v xml:space="preserve">FORNECIMENTO E INSTALAÇÃO DE PLACA CIMENTÍCIA E =10MM (IMPERMEÁVEL) PARA FORRO SOB ESTRUTURA METÁLICA (COBERTURA EXTERNA), CONFORME AS NORMAS TÉCNICAS VIGENTES. FIXADA EM ESTRUTURA METÁLICA E AS BORDAS DAS PLACAS TRATADAS, CRIANDO UMA SUPERFÍCIE LISA, INCLUSO ACESSÓRIOS DE FIXAÇÃO E EXECUÇÃO DAS EMENDAS DAS PLACAS, COR NATURAL, CONFORME PROJETO. </v>
      </c>
      <c r="G24" s="71" t="str">
        <f>VLOOKUP($E24,PLAN.A!$E$10:$K$429,3,FALSE)</f>
        <v>M2</v>
      </c>
      <c r="H24" s="172">
        <f>VLOOKUP($E24,PLAN.A!$E$10:$K$429,7,FALSE)</f>
        <v>36016.400000000001</v>
      </c>
      <c r="I24" s="121"/>
      <c r="J24" s="121"/>
      <c r="K24" s="121"/>
      <c r="L24" s="121"/>
    </row>
    <row r="25" spans="1:12" s="1" customFormat="1" ht="63.75">
      <c r="A25" s="156" t="str">
        <f t="shared" si="1"/>
        <v>A</v>
      </c>
      <c r="B25" s="202">
        <f t="shared" si="2"/>
        <v>0.37892918176852119</v>
      </c>
      <c r="C25" s="203">
        <f t="shared" si="0"/>
        <v>1.4338852694322498E-2</v>
      </c>
      <c r="E25" s="162" t="s">
        <v>964</v>
      </c>
      <c r="F25" s="30" t="str">
        <f>VLOOKUP($E25,PLAN.A!$E$10:$K$429,2,FALSE)</f>
        <v>P11, P12, P13 E P16 - FORNECIMENTO E INSTALAÇÃO DE PORTA DE VIDRO DE CORRER E BADEIRA FIXA SUPERIOR, EM PERFIS DE ALUMÍNIO COR PRETO FOSCO E FERRAGENS CROMADAS, VIDRO TEMPERADO DE 10MM. PARE MÓVEL COM ALTURA DE 210CM; PARTE FIXA COM ALTURA DE 100CM. DE ACORDO COM DETALHES DO PROJETO.</v>
      </c>
      <c r="G25" s="71" t="str">
        <f>VLOOKUP($E25,PLAN.A!$E$10:$K$429,3,FALSE)</f>
        <v>M2</v>
      </c>
      <c r="H25" s="172">
        <f>VLOOKUP($E25,PLAN.A!$E$10:$K$429,7,FALSE)</f>
        <v>35770.53</v>
      </c>
      <c r="I25" s="121"/>
      <c r="J25" s="121"/>
      <c r="K25" s="121"/>
      <c r="L25" s="121"/>
    </row>
    <row r="26" spans="1:12" s="1" customFormat="1" ht="51">
      <c r="A26" s="156" t="str">
        <f t="shared" si="1"/>
        <v>A</v>
      </c>
      <c r="B26" s="202">
        <f t="shared" si="2"/>
        <v>0.3920020171103632</v>
      </c>
      <c r="C26" s="203">
        <f t="shared" si="0"/>
        <v>1.3072835341841981E-2</v>
      </c>
      <c r="E26" s="162" t="s">
        <v>1084</v>
      </c>
      <c r="F26" s="30" t="str">
        <f>VLOOKUP($E26,PLAN.A!$E$10:$K$429,2,FALSE)</f>
        <v>LUMINÁRIA COMERCIAL COM ALETAS DE SOBREPOR COMPLETA, PARA QUATRO (4) LÂMPADAS TUBULARES LED 4X9W-ØT8, TEMPERATURA DA COR 6500K, FORNECIMENTO E INSTALAÇÃO, INCLUSIVE BASE E LÂMPADA</v>
      </c>
      <c r="G26" s="71" t="str">
        <f>VLOOKUP($E26,PLAN.A!$E$10:$K$429,3,FALSE)</f>
        <v>UN</v>
      </c>
      <c r="H26" s="172">
        <f>VLOOKUP($E26,PLAN.A!$E$10:$K$429,7,FALSE)</f>
        <v>32612.25</v>
      </c>
    </row>
    <row r="27" spans="1:12" s="1" customFormat="1" ht="51">
      <c r="A27" s="156" t="str">
        <f t="shared" si="1"/>
        <v>A</v>
      </c>
      <c r="B27" s="202">
        <f t="shared" si="2"/>
        <v>0.40430044963081613</v>
      </c>
      <c r="C27" s="203">
        <f t="shared" si="0"/>
        <v>1.2298432520452957E-2</v>
      </c>
      <c r="E27" s="162" t="s">
        <v>998</v>
      </c>
      <c r="F27" s="30" t="str">
        <f>VLOOKUP($E27,PLAN.A!$E$10:$K$429,2,FALSE)</f>
        <v>J15, J16 E J17 - FORNECIMENTO E INSTALAÇÃO DE JANELA DE VIDRO DE CORRER, EM PERFIS DE ALUMÍNIO COR PRETO FOSCO E FERRAGENS CROMADAS, VIDRO TEMPERADO DE 10MM. DE ACORDO COM DETALHES DO PROJETO.</v>
      </c>
      <c r="G27" s="71" t="str">
        <f>VLOOKUP($E27,PLAN.A!$E$10:$K$429,3,FALSE)</f>
        <v>M2</v>
      </c>
      <c r="H27" s="172">
        <f>VLOOKUP($E27,PLAN.A!$E$10:$K$429,7,FALSE)</f>
        <v>30680.38</v>
      </c>
    </row>
    <row r="28" spans="1:12" s="1" customFormat="1" ht="63.75">
      <c r="A28" s="156" t="str">
        <f t="shared" si="1"/>
        <v>A</v>
      </c>
      <c r="B28" s="202">
        <f t="shared" si="2"/>
        <v>0.41656966772295723</v>
      </c>
      <c r="C28" s="203">
        <f t="shared" si="0"/>
        <v>1.2269218092141097E-2</v>
      </c>
      <c r="E28" s="162" t="s">
        <v>606</v>
      </c>
      <c r="F28" s="30" t="str">
        <f>VLOOKUP($E28,PLAN.A!$E$10:$K$429,2,FALSE)</f>
        <v>FORNECIMENTO, CORTE, DOBRA E MONTAGEM DE ARMAÇÕES DE AÇO CA-50/60 NAS FORMAS, INCLUSIVE INSTALAÇÃO DE ESPAÇADORES E DISTANCIADORES E PONTEIRA DE PROTEÇÃO COM A FUNÇÃO DE PREVENIR ACIDENTES DE OBRAS ATRAVÉS DA PROTEÇÃO DE PONTAS DOS VERGALHÕES.</v>
      </c>
      <c r="G28" s="71" t="str">
        <f>VLOOKUP($E28,PLAN.A!$E$10:$K$429,3,FALSE)</f>
        <v>KG</v>
      </c>
      <c r="H28" s="172">
        <f>VLOOKUP($E28,PLAN.A!$E$10:$K$429,7,FALSE)</f>
        <v>30607.5</v>
      </c>
    </row>
    <row r="29" spans="1:12" s="1" customFormat="1" ht="51">
      <c r="A29" s="156" t="str">
        <f t="shared" si="1"/>
        <v>A</v>
      </c>
      <c r="B29" s="202">
        <f t="shared" si="2"/>
        <v>0.42880057595074922</v>
      </c>
      <c r="C29" s="203">
        <f t="shared" si="0"/>
        <v>1.2230908227791968E-2</v>
      </c>
      <c r="E29" s="162" t="s">
        <v>664</v>
      </c>
      <c r="F29" s="30" t="str">
        <f>VLOOKUP($E29,PLAN.A!$E$10:$K$429,2,FALSE)</f>
        <v>FORNECIMENTO E EXECUÇÃO DE REVESTIMENTO TIPO MASSA ÚNICA/REBOCO LISO, TRAÇO 1:2:8, CIMENTO, CAL E AREIA LAVADA, ESP. 1,75 CM, APLICADO EM PAREDES, PREPARO MECÂNICO, COM EXECUÇÃO DE TALISCAS</v>
      </c>
      <c r="G29" s="71" t="str">
        <f>VLOOKUP($E29,PLAN.A!$E$10:$K$429,3,FALSE)</f>
        <v>M2</v>
      </c>
      <c r="H29" s="172">
        <f>VLOOKUP($E29,PLAN.A!$E$10:$K$429,7,FALSE)</f>
        <v>30511.93</v>
      </c>
    </row>
    <row r="30" spans="1:12" s="1" customFormat="1" ht="38.25">
      <c r="A30" s="156" t="str">
        <f t="shared" si="1"/>
        <v>A</v>
      </c>
      <c r="B30" s="202">
        <f t="shared" si="2"/>
        <v>0.44032891886672637</v>
      </c>
      <c r="C30" s="203">
        <f t="shared" si="0"/>
        <v>1.1528342915977152E-2</v>
      </c>
      <c r="E30" s="162" t="s">
        <v>608</v>
      </c>
      <c r="F30" s="30" t="str">
        <f>VLOOKUP($E30,PLAN.A!$E$10:$K$429,2,FALSE)</f>
        <v>FORNECIMENTO, LANÇAMENTO E EXECUÇÃO DE CONCRETO, FCK  25 MPA, COM CONTROLE TECNOLÓGICO, INCLUSIVE ADENSAMENTO E CURA. CONSIDERADO PERDAS NO PREÇO UNITÁRIO.</v>
      </c>
      <c r="G30" s="71" t="str">
        <f>VLOOKUP($E30,PLAN.A!$E$10:$K$429,3,FALSE)</f>
        <v>M3</v>
      </c>
      <c r="H30" s="172">
        <f>VLOOKUP($E30,PLAN.A!$E$10:$K$429,7,FALSE)</f>
        <v>28759.27</v>
      </c>
    </row>
    <row r="31" spans="1:12" s="1" customFormat="1" ht="63.75">
      <c r="A31" s="156" t="str">
        <f t="shared" si="1"/>
        <v>A</v>
      </c>
      <c r="B31" s="202">
        <f t="shared" si="2"/>
        <v>0.45110803275519462</v>
      </c>
      <c r="C31" s="203">
        <f t="shared" si="0"/>
        <v>1.0779113888468268E-2</v>
      </c>
      <c r="E31" s="162" t="s">
        <v>1114</v>
      </c>
      <c r="F31" s="30" t="str">
        <f>VLOOKUP($E31,PLAN.A!$E$10:$K$429,2,FALSE)</f>
        <v>FORNECIMENTO E INSTALAÇÃO DE CABO DE COBRE FLEXÍVEL ISOLADO, 150,0 MM2, ANTI-CHAMA 0,6/1KV, VÁRIAS CORES CONF. NORMA, ISOLAMENTO DUPLO EM PVC, SEM CHUMBO, NÃO PROPAGANTE DE CHAMA, BAIXA EMISSÃO DE FUMAÇAS E GASES TÓXICOS, SEGUNDO ORIENTAÇÕES DE CORES E OUTRAS DIRETRIZES DA NBR 5410/2004</v>
      </c>
      <c r="G31" s="71" t="str">
        <f>VLOOKUP($E31,PLAN.A!$E$10:$K$429,3,FALSE)</f>
        <v>M</v>
      </c>
      <c r="H31" s="172">
        <f>VLOOKUP($E31,PLAN.A!$E$10:$K$429,7,FALSE)</f>
        <v>26890.2</v>
      </c>
    </row>
    <row r="32" spans="1:12" s="1" customFormat="1" ht="38.25">
      <c r="A32" s="156" t="str">
        <f t="shared" si="1"/>
        <v>A</v>
      </c>
      <c r="B32" s="202">
        <f t="shared" si="2"/>
        <v>0.46174105445927405</v>
      </c>
      <c r="C32" s="203">
        <f t="shared" si="0"/>
        <v>1.0633021704079447E-2</v>
      </c>
      <c r="E32" s="162" t="s">
        <v>665</v>
      </c>
      <c r="F32" s="30" t="str">
        <f>VLOOKUP($E32,PLAN.A!$E$10:$K$429,2,FALSE)</f>
        <v>FORNECIMENTO E EXECUÇÃO DE EMBOÇO, EM ARGAMASSA TRAÇO 1:2:8, PREPARO MECÂNICO, APLICADO MANUALMENTE EM PAREDES, COM EXECUÇÃO DE TALISCAS.</v>
      </c>
      <c r="G32" s="71" t="str">
        <f>VLOOKUP($E32,PLAN.A!$E$10:$K$429,3,FALSE)</f>
        <v>M2</v>
      </c>
      <c r="H32" s="172">
        <f>VLOOKUP($E32,PLAN.A!$E$10:$K$429,7,FALSE)</f>
        <v>26525.75</v>
      </c>
    </row>
    <row r="33" spans="1:8" s="1" customFormat="1" ht="76.5">
      <c r="A33" s="156" t="str">
        <f t="shared" si="1"/>
        <v>A</v>
      </c>
      <c r="B33" s="202">
        <f t="shared" si="2"/>
        <v>0.47170314244509093</v>
      </c>
      <c r="C33" s="203">
        <f t="shared" si="0"/>
        <v>9.9620879858168913E-3</v>
      </c>
      <c r="E33" s="162" t="s">
        <v>1269</v>
      </c>
      <c r="F33" s="30" t="str">
        <f>VLOOKUP($E33,PLAN.A!$E$10:$K$429,2,FALSE)</f>
        <v>BOTA-FORA COM CARGA MANUAL/MECÂNICA PROVENIENTE DAS ESCAVAÇÕES, MOVIMENTAÇÕES DE TERRA E ENTULHOS EM GERAL, INCLUSIVE TRANSPORTE HORIZONTAL E VERTICAL NO INTERIOR DA OBRA COM CARGA EM CAMINHÃO CAÇAMBA, TRANSPORTE E DESCARGA EM LOCAL AUTORIZADO PELA PREFEITURA (MOVIMENTAÇÃO EM CAMINHÃO BASCULANTE)</v>
      </c>
      <c r="G33" s="71" t="str">
        <f>VLOOKUP($E33,PLAN.A!$E$10:$K$429,3,FALSE)</f>
        <v>M3</v>
      </c>
      <c r="H33" s="172">
        <f>VLOOKUP($E33,PLAN.A!$E$10:$K$429,7,FALSE)</f>
        <v>24852</v>
      </c>
    </row>
    <row r="34" spans="1:8" s="1" customFormat="1" ht="51">
      <c r="A34" s="156" t="str">
        <f t="shared" si="1"/>
        <v>A</v>
      </c>
      <c r="B34" s="202">
        <f t="shared" si="2"/>
        <v>0.48157323384339995</v>
      </c>
      <c r="C34" s="203">
        <f t="shared" si="0"/>
        <v>9.8700913983090464E-3</v>
      </c>
      <c r="E34" s="162" t="s">
        <v>898</v>
      </c>
      <c r="F34" s="30" t="str">
        <f>VLOOKUP($E34,PLAN.A!$E$10:$K$429,2,FALSE)</f>
        <v>ASSENTAMENTO DE GUIA (MEIO-FIO) EM TRECHO RETO, CONFECCIONADA EM CONCRETO PRÉ-FABRICADO, DIMENSÕES 100X15X13X20 CM (COMPRIMENTO X BASE INFERIOR X BASE SUPERIOR X ALTURA). AF_01/2024</v>
      </c>
      <c r="G34" s="71" t="str">
        <f>VLOOKUP($E34,PLAN.A!$E$10:$K$429,3,FALSE)</f>
        <v>M</v>
      </c>
      <c r="H34" s="172">
        <f>VLOOKUP($E34,PLAN.A!$E$10:$K$429,7,FALSE)</f>
        <v>24622.5</v>
      </c>
    </row>
    <row r="35" spans="1:8" s="1" customFormat="1" ht="63.75">
      <c r="A35" s="156" t="str">
        <f t="shared" si="1"/>
        <v>A</v>
      </c>
      <c r="B35" s="202">
        <f t="shared" si="2"/>
        <v>0.49061896366345242</v>
      </c>
      <c r="C35" s="203">
        <f t="shared" si="0"/>
        <v>9.045729820052471E-3</v>
      </c>
      <c r="E35" s="162" t="s">
        <v>1112</v>
      </c>
      <c r="F35" s="30" t="str">
        <f>VLOOKUP($E35,PLAN.A!$E$10:$K$429,2,FALSE)</f>
        <v>FORNECIMENTO E INSTALAÇÃO DE CABO DE COBRE FLEXÍVEL ISOLADO, 70,0 MM2, ANTI-CHAMA 0,6/1KV, VÁRIAS CORES CONF. NORMA, ISOLAMENTO DUPLO EM PVC, SEM CHUMBO, NÃO PROPAGANTE DE CHAMA, BAIXA EMISSÃO DE FUMAÇAS E GASES TÓXICOS, SEGUNDO ORIENTAÇÕES DE CORES E OUTRAS DIRETRIZES DA NBR 5410/2004</v>
      </c>
      <c r="G35" s="71" t="str">
        <f>VLOOKUP($E35,PLAN.A!$E$10:$K$429,3,FALSE)</f>
        <v>M</v>
      </c>
      <c r="H35" s="172">
        <f>VLOOKUP($E35,PLAN.A!$E$10:$K$429,7,FALSE)</f>
        <v>22566</v>
      </c>
    </row>
    <row r="36" spans="1:8" s="1" customFormat="1" ht="38.25">
      <c r="A36" s="156" t="str">
        <f t="shared" si="1"/>
        <v>A</v>
      </c>
      <c r="B36" s="202">
        <f t="shared" si="2"/>
        <v>0.49953922537069462</v>
      </c>
      <c r="C36" s="203">
        <f t="shared" si="0"/>
        <v>8.9202617072422063E-3</v>
      </c>
      <c r="E36" s="162" t="s">
        <v>1079</v>
      </c>
      <c r="F36" s="30" t="str">
        <f>VLOOKUP($E36,PLAN.A!$E$10:$K$429,2,FALSE)</f>
        <v>PERFILADO LISO (38X38)MM EM CHAPA DE AÇO GALVANIZADO #18, COM TRATAMENTO PRÉ-ZINCADO, INCLUSIVE FIXAÇÃO SUPERIOR, CONEXÕES E ACESSÓRIOS, EXCLUSIVE TAMPA DE ENCAIXE</v>
      </c>
      <c r="G36" s="71" t="str">
        <f>VLOOKUP($E36,PLAN.A!$E$10:$K$429,3,FALSE)</f>
        <v>M</v>
      </c>
      <c r="H36" s="172">
        <f>VLOOKUP($E36,PLAN.A!$E$10:$K$429,7,FALSE)</f>
        <v>22253</v>
      </c>
    </row>
    <row r="37" spans="1:8" s="1" customFormat="1" ht="38.25">
      <c r="A37" s="156" t="str">
        <f t="shared" si="1"/>
        <v>B</v>
      </c>
      <c r="B37" s="202">
        <f t="shared" si="2"/>
        <v>0.5074003237518252</v>
      </c>
      <c r="C37" s="203">
        <f t="shared" si="0"/>
        <v>7.8610983811306379E-3</v>
      </c>
      <c r="E37" s="162" t="s">
        <v>686</v>
      </c>
      <c r="F37" s="30" t="str">
        <f>VLOOKUP($E37,PLAN.A!$E$10:$K$429,2,FALSE)</f>
        <v>FORNECIMENTO E EXECUÇÃO DE BANCADA DE AÇO INOXIDÁVEL, COM ACABAMENTO ESCOVADO FINO, SUPORTES DE APOIO E DEMAIS MATERIAIS NECESSÁRIOS PARA INSTALAÇÃO.</v>
      </c>
      <c r="G37" s="71" t="str">
        <f>VLOOKUP($E37,PLAN.A!$E$10:$K$429,3,FALSE)</f>
        <v>M2</v>
      </c>
      <c r="H37" s="172">
        <f>VLOOKUP($E37,PLAN.A!$E$10:$K$429,7,FALSE)</f>
        <v>19610.75</v>
      </c>
    </row>
    <row r="38" spans="1:8" s="1" customFormat="1" ht="38.25">
      <c r="A38" s="156" t="str">
        <f t="shared" si="1"/>
        <v>B</v>
      </c>
      <c r="B38" s="202">
        <f t="shared" si="2"/>
        <v>0.51524649022496161</v>
      </c>
      <c r="C38" s="203">
        <f t="shared" si="0"/>
        <v>7.8461664731364449E-3</v>
      </c>
      <c r="E38" s="162" t="s">
        <v>677</v>
      </c>
      <c r="F38" s="30" t="str">
        <f>VLOOKUP($E38,PLAN.A!$E$10:$K$429,2,FALSE)</f>
        <v>FORNECIMENTO E EXECUÇÃO DE PISO EM CIMENTO QUEIMADO, MODULAÇÕES DE 150X150CM, POLIDO. ESPESSURA MÉDIA DE 3CM. INCLUSO JUNTA PLÁSTICA</v>
      </c>
      <c r="G38" s="71" t="str">
        <f>VLOOKUP($E38,PLAN.A!$E$10:$K$429,3,FALSE)</f>
        <v>M2</v>
      </c>
      <c r="H38" s="172">
        <f>VLOOKUP($E38,PLAN.A!$E$10:$K$429,7,FALSE)</f>
        <v>19573.5</v>
      </c>
    </row>
    <row r="39" spans="1:8" s="1" customFormat="1" ht="63.75">
      <c r="A39" s="156" t="str">
        <f t="shared" si="1"/>
        <v>B</v>
      </c>
      <c r="B39" s="202">
        <f t="shared" si="2"/>
        <v>0.52249397738026382</v>
      </c>
      <c r="C39" s="203">
        <f t="shared" si="0"/>
        <v>7.2474871553021656E-3</v>
      </c>
      <c r="E39" s="162" t="s">
        <v>1103</v>
      </c>
      <c r="F39" s="30" t="str">
        <f>VLOOKUP($E39,PLAN.A!$E$10:$K$429,2,FALSE)</f>
        <v>FORNECIMENTO E INSTALAÇÃO DE CABO DE COBRE FLEXÍVEL ISOLADO, 2,5 MM2, ANTI-CHAMA 450/750V VÁRIAS CORES CONF. NORMA. ISOLAMENTO DUPLO EM PVC, SEM CHUMBO, NÃO PROPAGANTE DE CHAMA, BAIXA EMISSÃO DE FUMAÇAS E GASES TÓXICOS, SEGUNDO ORIENTAÇÕES DE CORES E OUTRAS DIRETRIZES DA NBR 5410/2004</v>
      </c>
      <c r="G39" s="71" t="str">
        <f>VLOOKUP($E39,PLAN.A!$E$10:$K$429,3,FALSE)</f>
        <v>M</v>
      </c>
      <c r="H39" s="172">
        <f>VLOOKUP($E39,PLAN.A!$E$10:$K$429,7,FALSE)</f>
        <v>18080</v>
      </c>
    </row>
    <row r="40" spans="1:8" s="1" customFormat="1" ht="63.75">
      <c r="A40" s="156" t="str">
        <f t="shared" si="1"/>
        <v>B</v>
      </c>
      <c r="B40" s="202">
        <f t="shared" si="2"/>
        <v>0.52969436388618829</v>
      </c>
      <c r="C40" s="203">
        <f t="shared" si="0"/>
        <v>7.2003865059245102E-3</v>
      </c>
      <c r="E40" s="162" t="s">
        <v>1113</v>
      </c>
      <c r="F40" s="30" t="str">
        <f>VLOOKUP($E40,PLAN.A!$E$10:$K$429,2,FALSE)</f>
        <v>FORNECIMENTO E INSTALAÇÃO DE CABO DE COBRE FLEXÍVEL ISOLADO, 120,0 MM2, ANTI-CHAMA 0,6/1KV, VÁRIAS CORES CONF. NORMA, ISOLAMENTO DUPLO EM PVC, SEM CHUMBO, NÃO PROPAGANTE DE CHAMA, BAIXA EMISSÃO DE FUMAÇAS E GASES TÓXICOS, SEGUNDO ORIENTAÇÕES DE CORES E OUTRAS DIRETRIZES DA NBR 5410/2004</v>
      </c>
      <c r="G40" s="71" t="str">
        <f>VLOOKUP($E40,PLAN.A!$E$10:$K$429,3,FALSE)</f>
        <v>M</v>
      </c>
      <c r="H40" s="172">
        <f>VLOOKUP($E40,PLAN.A!$E$10:$K$429,7,FALSE)</f>
        <v>17962.5</v>
      </c>
    </row>
    <row r="41" spans="1:8" s="1" customFormat="1">
      <c r="A41" s="156" t="str">
        <f t="shared" si="1"/>
        <v>B</v>
      </c>
      <c r="B41" s="202">
        <f t="shared" si="2"/>
        <v>0.53655045466657691</v>
      </c>
      <c r="C41" s="203">
        <f t="shared" si="0"/>
        <v>6.8560907803886118E-3</v>
      </c>
      <c r="E41" s="162" t="s">
        <v>939</v>
      </c>
      <c r="F41" s="30" t="str">
        <f>VLOOKUP($E41,PLAN.A!$E$10:$K$429,2,FALSE)</f>
        <v>TAPUME COM TELHA METÁLICA. AF_03/2024</v>
      </c>
      <c r="G41" s="71" t="str">
        <f>VLOOKUP($E41,PLAN.A!$E$10:$K$429,3,FALSE)</f>
        <v>M2</v>
      </c>
      <c r="H41" s="172">
        <f>VLOOKUP($E41,PLAN.A!$E$10:$K$429,7,FALSE)</f>
        <v>17103.599999999999</v>
      </c>
    </row>
    <row r="42" spans="1:8" s="1" customFormat="1" ht="38.25">
      <c r="A42" s="156" t="str">
        <f t="shared" si="1"/>
        <v>B</v>
      </c>
      <c r="B42" s="202">
        <f t="shared" si="2"/>
        <v>0.54302095347548163</v>
      </c>
      <c r="C42" s="203">
        <f t="shared" si="0"/>
        <v>6.4704988089047486E-3</v>
      </c>
      <c r="E42" s="162" t="s">
        <v>661</v>
      </c>
      <c r="F42" s="30" t="str">
        <f>VLOOKUP($E42,PLAN.A!$E$10:$K$429,2,FALSE)</f>
        <v>FORNECIMENTO E EXECUÇÃO DE ALVENARIA DE VEDAÇÃO COM ELEMENTO VAZADO - COBOGÓ DE CONCRETO, INCLUSIVE ARGAMASSA DE ASSENTAMENTO. CONFORME DETALHE EM PROJETO.</v>
      </c>
      <c r="G42" s="71" t="str">
        <f>VLOOKUP($E42,PLAN.A!$E$10:$K$429,3,FALSE)</f>
        <v>M2</v>
      </c>
      <c r="H42" s="172">
        <f>VLOOKUP($E42,PLAN.A!$E$10:$K$429,7,FALSE)</f>
        <v>16141.68</v>
      </c>
    </row>
    <row r="43" spans="1:8" s="1" customFormat="1" ht="51">
      <c r="A43" s="156" t="str">
        <f t="shared" si="1"/>
        <v>B</v>
      </c>
      <c r="B43" s="202">
        <f t="shared" si="2"/>
        <v>0.54947837233384</v>
      </c>
      <c r="C43" s="203">
        <f t="shared" si="0"/>
        <v>6.4574188583584255E-3</v>
      </c>
      <c r="E43" s="162" t="s">
        <v>676</v>
      </c>
      <c r="F43" s="30" t="str">
        <f>VLOOKUP($E43,PLAN.A!$E$10:$K$429,2,FALSE)</f>
        <v>FORNECIMENTO E EXECUÇÃO DE PISO EM GRANITINA CINZA, COM ESPESSURA DE 8 MM, INCLUSO MISTURA EM BETONEIRA, COLOCAÇÃO DAS JUNTAS, APLICAÇÃO DO PISO, MÍNIMO DE 4 POLIMENTOS COM POLITRIZ, ESTUCAMENTO, SELADOR E CERA.</v>
      </c>
      <c r="G43" s="71" t="str">
        <f>VLOOKUP($E43,PLAN.A!$E$10:$K$429,3,FALSE)</f>
        <v>M2</v>
      </c>
      <c r="H43" s="172">
        <f>VLOOKUP($E43,PLAN.A!$E$10:$K$429,7,FALSE)</f>
        <v>16109.05</v>
      </c>
    </row>
    <row r="44" spans="1:8" s="1" customFormat="1" ht="102">
      <c r="A44" s="156" t="str">
        <f t="shared" si="1"/>
        <v>B</v>
      </c>
      <c r="B44" s="202">
        <f t="shared" si="2"/>
        <v>0.55590867324385462</v>
      </c>
      <c r="C44" s="203">
        <f t="shared" si="0"/>
        <v>6.4303009100146104E-3</v>
      </c>
      <c r="E44" s="162" t="s">
        <v>951</v>
      </c>
      <c r="F44" s="30" t="str">
        <f>VLOOKUP($E44,PLAN.A!$E$10:$K$429,2,FALSE)</f>
        <v>P5 - 110X210CM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v>
      </c>
      <c r="G44" s="71" t="str">
        <f>VLOOKUP($E44,PLAN.A!$E$10:$K$429,3,FALSE)</f>
        <v>UNID</v>
      </c>
      <c r="H44" s="172">
        <f>VLOOKUP($E44,PLAN.A!$E$10:$K$429,7,FALSE)</f>
        <v>16041.4</v>
      </c>
    </row>
    <row r="45" spans="1:8" s="1" customFormat="1" ht="25.5">
      <c r="A45" s="156" t="str">
        <f t="shared" si="1"/>
        <v>B</v>
      </c>
      <c r="B45" s="202">
        <f t="shared" si="2"/>
        <v>0.56202299493788255</v>
      </c>
      <c r="C45" s="203">
        <f t="shared" si="0"/>
        <v>6.1143216940279677E-3</v>
      </c>
      <c r="E45" s="162" t="s">
        <v>691</v>
      </c>
      <c r="F45" s="30" t="str">
        <f>VLOOKUP($E45,PLAN.A!$E$10:$K$429,2,FALSE)</f>
        <v>EMASSAMENTO COM MASSA LÁTEX, APLICAÇÃO EM TETO, MÍNIMO DUAS DEMÃOS, LIXAMENTO MANUAL.</v>
      </c>
      <c r="G45" s="71" t="str">
        <f>VLOOKUP($E45,PLAN.A!$E$10:$K$429,3,FALSE)</f>
        <v>M2</v>
      </c>
      <c r="H45" s="172">
        <f>VLOOKUP($E45,PLAN.A!$E$10:$K$429,7,FALSE)</f>
        <v>15253.14</v>
      </c>
    </row>
    <row r="46" spans="1:8" s="1" customFormat="1" ht="76.5">
      <c r="A46" s="156" t="str">
        <f t="shared" si="1"/>
        <v>B</v>
      </c>
      <c r="B46" s="202">
        <f t="shared" si="2"/>
        <v>0.56798227331985696</v>
      </c>
      <c r="C46" s="203">
        <f t="shared" si="0"/>
        <v>5.9592783819744418E-3</v>
      </c>
      <c r="E46" s="162" t="s">
        <v>1136</v>
      </c>
      <c r="F46" s="30" t="str">
        <f>VLOOKUP($E46,PLAN.A!$E$10:$K$429,2,FALSE)</f>
        <v>FORNECIMENTO E EXECUÇÃO DE FUNDAÇÃO COMPLETA PARA POSTE GALVANIZADO, H=7,00M, INCLUINDO ESCAVAÇÃO, ARMAÇÕES EM AÇO CA-50/60 (4 X 10MM, E ESTRIBO 8 X 6,3MM) E CONCRETO FCK =25MPA PARA FUNDAÇÃO ( PROFUNDIDADE IGUAL A 1,3 M E DIÂMETRO DE 450MM) E FORNECIMENTO E INSTALAÇÃO DE CONJUNTO CHUMBADORES M19 X 500MM GALVANIZADO, CONFORME DETALHAMENTO</v>
      </c>
      <c r="G46" s="71" t="str">
        <f>VLOOKUP($E46,PLAN.A!$E$10:$K$429,3,FALSE)</f>
        <v>CJ</v>
      </c>
      <c r="H46" s="172">
        <f>VLOOKUP($E46,PLAN.A!$E$10:$K$429,7,FALSE)</f>
        <v>14866.36</v>
      </c>
    </row>
    <row r="47" spans="1:8" s="1" customFormat="1" ht="51">
      <c r="A47" s="156" t="str">
        <f t="shared" si="1"/>
        <v>B</v>
      </c>
      <c r="B47" s="202">
        <f t="shared" si="2"/>
        <v>0.5739387537228301</v>
      </c>
      <c r="C47" s="203">
        <f t="shared" si="0"/>
        <v>5.9564804029731133E-3</v>
      </c>
      <c r="E47" s="162" t="s">
        <v>931</v>
      </c>
      <c r="F47" s="30" t="str">
        <f>VLOOKUP($E47,PLAN.A!$E$10:$K$429,2,FALSE)</f>
        <v>REMOÇÃO DE ALAMBRADOS PARA QUADRAS POLIESPORTIVAS, ESTRUTURADO POR TUBOS DE AÇO GALVANIZADO, COM TELA DE ARAME GALVANIZADO, DE FORMA MANUAL, SEM REAPROVEITAMENTO. AF_09/2023</v>
      </c>
      <c r="G47" s="71" t="str">
        <f>VLOOKUP($E47,PLAN.A!$E$10:$K$429,3,FALSE)</f>
        <v>M2</v>
      </c>
      <c r="H47" s="172">
        <f>VLOOKUP($E47,PLAN.A!$E$10:$K$429,7,FALSE)</f>
        <v>14859.38</v>
      </c>
    </row>
    <row r="48" spans="1:8" s="1" customFormat="1" ht="38.25">
      <c r="A48" s="156" t="str">
        <f t="shared" si="1"/>
        <v>B</v>
      </c>
      <c r="B48" s="202">
        <f t="shared" si="2"/>
        <v>0.57984036487570267</v>
      </c>
      <c r="C48" s="203">
        <f t="shared" si="0"/>
        <v>5.9016111528725733E-3</v>
      </c>
      <c r="E48" s="162" t="s">
        <v>1140</v>
      </c>
      <c r="F48" s="30" t="str">
        <f>VLOOKUP($E48,PLAN.A!$E$10:$K$429,2,FALSE)</f>
        <v>CAIXA ENTERRADA ELÉTRICA RETANGULAR, EM CONCRETO PRÉ-MOLDADO, FUNDO COM BRITA, DIMENSÕES INTERNAS: 0,6X0,6X0,5 M. AF_12/2020</v>
      </c>
      <c r="G48" s="71" t="str">
        <f>VLOOKUP($E48,PLAN.A!$E$10:$K$429,3,FALSE)</f>
        <v>UN</v>
      </c>
      <c r="H48" s="172">
        <f>VLOOKUP($E48,PLAN.A!$E$10:$K$429,7,FALSE)</f>
        <v>14722.5</v>
      </c>
    </row>
    <row r="49" spans="1:9" s="1" customFormat="1" ht="63.75">
      <c r="A49" s="156" t="str">
        <f t="shared" si="1"/>
        <v>B</v>
      </c>
      <c r="B49" s="202">
        <f t="shared" si="2"/>
        <v>0.5854202886147406</v>
      </c>
      <c r="C49" s="203">
        <f t="shared" si="0"/>
        <v>5.5799237390379503E-3</v>
      </c>
      <c r="E49" s="162" t="s">
        <v>1105</v>
      </c>
      <c r="F49" s="30" t="str">
        <f>VLOOKUP($E49,PLAN.A!$E$10:$K$429,2,FALSE)</f>
        <v>FORNECIMENTO E INSTALAÇÃO DE CABO DE COBRE FLEXÍVEL ISOLADO, 6,0 MM2, ANTI-CHAMA 450/750V, VÁRIAS CORES CONF. NORMA, ISOLAMENTO DUPLO EM PVC, SEM CHUMBO, NÃO PROPAGANTE DE CHAMA, BAIXA EMISSÃO DE FUMAÇAS E GASES TÓXICOS, SEGUNDO ORIENTAÇÕES DE CORES E OUTRAS DIRETRIZES DA NBR 5410/2004</v>
      </c>
      <c r="G49" s="71" t="str">
        <f>VLOOKUP($E49,PLAN.A!$E$10:$K$429,3,FALSE)</f>
        <v>M</v>
      </c>
      <c r="H49" s="172">
        <f>VLOOKUP($E49,PLAN.A!$E$10:$K$429,7,FALSE)</f>
        <v>13920</v>
      </c>
    </row>
    <row r="50" spans="1:9" s="1" customFormat="1">
      <c r="A50" s="156" t="str">
        <f t="shared" si="1"/>
        <v>B</v>
      </c>
      <c r="B50" s="202">
        <f t="shared" si="2"/>
        <v>0.59095531641564836</v>
      </c>
      <c r="C50" s="203">
        <f t="shared" si="0"/>
        <v>5.5350278009077599E-3</v>
      </c>
      <c r="E50" s="162" t="s">
        <v>905</v>
      </c>
      <c r="F50" s="30" t="str">
        <f>VLOOKUP($E50,PLAN.A!$E$10:$K$429,2,FALSE)</f>
        <v>PLANTIO DE GRAMA BATATAIS EM PLACAS. AF_07/2024</v>
      </c>
      <c r="G50" s="71" t="str">
        <f>VLOOKUP($E50,PLAN.A!$E$10:$K$429,3,FALSE)</f>
        <v>M2</v>
      </c>
      <c r="H50" s="172">
        <f>VLOOKUP($E50,PLAN.A!$E$10:$K$429,7,FALSE)</f>
        <v>13808</v>
      </c>
    </row>
    <row r="51" spans="1:9" s="1" customFormat="1" ht="140.25">
      <c r="A51" s="156" t="str">
        <f t="shared" si="1"/>
        <v>B</v>
      </c>
      <c r="B51" s="202">
        <f t="shared" si="2"/>
        <v>0.5962618559600007</v>
      </c>
      <c r="C51" s="203">
        <f t="shared" si="0"/>
        <v>5.3065395443523261E-3</v>
      </c>
      <c r="E51" s="162" t="s">
        <v>1435</v>
      </c>
      <c r="F51" s="30" t="str">
        <f>VLOOKUP($E51,PLAN.A!$E$10:$K$429,2,FALSE)</f>
        <v>FORNECIMENTO E INSTALAÇÃO DE LUMINÁRIA LED, 50W, TEMP. DE COR 3.000KV,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v>
      </c>
      <c r="G51" s="71" t="str">
        <f>VLOOKUP($E51,PLAN.A!$E$10:$K$429,3,FALSE)</f>
        <v>UNID</v>
      </c>
      <c r="H51" s="172">
        <f>VLOOKUP($E51,PLAN.A!$E$10:$K$429,7,FALSE)</f>
        <v>13238</v>
      </c>
    </row>
    <row r="52" spans="1:9" s="1" customFormat="1" ht="102">
      <c r="A52" s="156" t="str">
        <f t="shared" si="1"/>
        <v>B</v>
      </c>
      <c r="B52" s="202">
        <f t="shared" si="2"/>
        <v>0.60151051582125825</v>
      </c>
      <c r="C52" s="203">
        <f t="shared" si="0"/>
        <v>5.2486598612575212E-3</v>
      </c>
      <c r="E52" s="162" t="s">
        <v>666</v>
      </c>
      <c r="F52" s="30" t="str">
        <f>VLOOKUP($E52,PLAN.A!$E$10:$K$429,2,FALSE)</f>
        <v>FORNECIMENTO E INSTALAÇÃO DE FORRO EM GESSO ACARTONADO COM PERFIS GALVANIZADOS, ATIRANTADOS EM PERFIS AUXILIARES DE AÇO-CARBONO FIXADOS NA ALVENARIA DE BLOCOS DE CONCRETO OU DIRETAMENTE ATIRANTADOS NA LAJE DE COBERTURA. PLACAS DE GESSO ACARTONADO STANDARD COM ESPESSURA DE 1,25CM. PARAFUSOS ESPECÍFICOS PARA GESSO A CADA 30CM. JUNTAS DE 3MM ENTRE AS PLACAS TRATADAS COM MASSA DE GESSO PARA PREENCHIMENTO E TELA ESTRUTURANTE</v>
      </c>
      <c r="G52" s="71" t="str">
        <f>VLOOKUP($E52,PLAN.A!$E$10:$K$429,3,FALSE)</f>
        <v>M2</v>
      </c>
      <c r="H52" s="172">
        <f>VLOOKUP($E52,PLAN.A!$E$10:$K$429,7,FALSE)</f>
        <v>13093.61</v>
      </c>
    </row>
    <row r="53" spans="1:9" s="1" customFormat="1" ht="63.75">
      <c r="A53" s="156" t="str">
        <f t="shared" si="1"/>
        <v>B</v>
      </c>
      <c r="B53" s="202">
        <f t="shared" si="2"/>
        <v>0.60675772859022425</v>
      </c>
      <c r="C53" s="203">
        <f t="shared" si="0"/>
        <v>5.2472127689660031E-3</v>
      </c>
      <c r="E53" s="162" t="s">
        <v>1106</v>
      </c>
      <c r="F53" s="30" t="str">
        <f>VLOOKUP($E53,PLAN.A!$E$10:$K$429,2,FALSE)</f>
        <v>FORNECIMENTO E INSTALAÇÃO DE CABO DE COBRE FLEXÍVEL ISOLADO, 10,0 MM2, ANTI-CHAMA 450/750V, VÁRIAS CORES CONF. NORMA, ISOLAMENTO DUPLO EM PVC, SEM CHUMBO, NÃO PROPAGANTE DE CHAMA, BAIXA EMISSÃO DE FUMAÇAS E GASES TÓXICOS, SEGUNDO ORIENTAÇÕES DE CORES E OUTRAS DIRETRIZES DA NBR 5410/2004</v>
      </c>
      <c r="G53" s="71" t="str">
        <f>VLOOKUP($E53,PLAN.A!$E$10:$K$429,3,FALSE)</f>
        <v>M</v>
      </c>
      <c r="H53" s="172">
        <f>VLOOKUP($E53,PLAN.A!$E$10:$K$429,7,FALSE)</f>
        <v>13090</v>
      </c>
    </row>
    <row r="54" spans="1:9" s="1" customFormat="1">
      <c r="A54" s="156" t="str">
        <f t="shared" si="1"/>
        <v>B</v>
      </c>
      <c r="B54" s="202">
        <f t="shared" si="2"/>
        <v>0.61192135875151588</v>
      </c>
      <c r="C54" s="203">
        <f t="shared" si="0"/>
        <v>5.1636301612916638E-3</v>
      </c>
      <c r="E54" s="162" t="s">
        <v>701</v>
      </c>
      <c r="F54" s="30" t="str">
        <f>VLOOKUP($E54,PLAN.A!$E$10:$K$429,2,FALSE)</f>
        <v>FORNECIMENTO E APLICAÇÃO DE TEXTURA ACRÍLICA GRAFIATTO</v>
      </c>
      <c r="G54" s="71" t="str">
        <f>VLOOKUP($E54,PLAN.A!$E$10:$K$429,3,FALSE)</f>
        <v>M2</v>
      </c>
      <c r="H54" s="172">
        <f>VLOOKUP($E54,PLAN.A!$E$10:$K$429,7,FALSE)</f>
        <v>12881.49</v>
      </c>
    </row>
    <row r="55" spans="1:9" s="1" customFormat="1" ht="25.5">
      <c r="A55" s="156" t="str">
        <f t="shared" si="1"/>
        <v>B</v>
      </c>
      <c r="B55" s="202">
        <f t="shared" si="2"/>
        <v>0.61701303916338801</v>
      </c>
      <c r="C55" s="203">
        <f t="shared" si="0"/>
        <v>5.0916804118721296E-3</v>
      </c>
      <c r="E55" s="162" t="s">
        <v>1138</v>
      </c>
      <c r="F55" s="30" t="str">
        <f>VLOOKUP($E55,PLAN.A!$E$10:$K$429,2,FALSE)</f>
        <v>DUTO CORRUGADO EM PEAD (POLIETILENO DE ALTA DENSIDADE), PARA PROTEÇÃO DE CABOS SUBTERRÂNEOS DN 150 MM (6")</v>
      </c>
      <c r="G55" s="71" t="str">
        <f>VLOOKUP($E55,PLAN.A!$E$10:$K$429,3,FALSE)</f>
        <v>M</v>
      </c>
      <c r="H55" s="172">
        <f>VLOOKUP($E55,PLAN.A!$E$10:$K$429,7,FALSE)</f>
        <v>12702</v>
      </c>
      <c r="I55" s="121"/>
    </row>
    <row r="56" spans="1:9" s="1" customFormat="1" ht="76.5">
      <c r="A56" s="156" t="str">
        <f t="shared" si="1"/>
        <v>B</v>
      </c>
      <c r="B56" s="202">
        <f t="shared" si="2"/>
        <v>0.62202315728480162</v>
      </c>
      <c r="C56" s="203">
        <f t="shared" si="0"/>
        <v>5.0101181214136491E-3</v>
      </c>
      <c r="E56" s="162" t="s">
        <v>635</v>
      </c>
      <c r="F56" s="30" t="str">
        <f>VLOOKUP($E56,PLAN.A!$E$10:$K$429,2,FALSE)</f>
        <v>FORNECIMENTO E APLICAÇÃO DE IMPERMEABILIZAÇÃO COM MANTA ASFÁLTICA ELASTOMERICA EM POLIESTER 4MM, TIPO III, CLASSE B, ACABAMENTO PP, COM MAÇARICO, FUNDIDA COM A IMPRIMAÇÃO ASFÁLTICA SOBRE A REGULARIZAÇÃO E SUBINDO NAS PAREDES ATÉ O TOPO - IMPERMEABILIZAÇÃO. INCLUSO APLICAÇÃO DE PRIMER PARA MANTA ASFÁLTICA</v>
      </c>
      <c r="G56" s="71" t="str">
        <f>VLOOKUP($E56,PLAN.A!$E$10:$K$429,3,FALSE)</f>
        <v>M2</v>
      </c>
      <c r="H56" s="172">
        <f>VLOOKUP($E56,PLAN.A!$E$10:$K$429,7,FALSE)</f>
        <v>12498.53</v>
      </c>
    </row>
    <row r="57" spans="1:9" s="1" customFormat="1" ht="38.25">
      <c r="A57" s="156" t="str">
        <f t="shared" si="1"/>
        <v>B</v>
      </c>
      <c r="B57" s="202">
        <f t="shared" si="2"/>
        <v>0.62692916092397821</v>
      </c>
      <c r="C57" s="203">
        <f t="shared" si="0"/>
        <v>4.9060036391765562E-3</v>
      </c>
      <c r="E57" s="162" t="s">
        <v>816</v>
      </c>
      <c r="F57" s="30" t="str">
        <f>VLOOKUP($E57,PLAN.A!$E$10:$K$429,2,FALSE)</f>
        <v>FORNECIMENTO E ASSENTAMENTO DE TUBO DE POLIPROPILENO (PPR), PRESSÃO DE 20 KGF/CM², INCLUSIVE CONEXÕES E SUPORTES, D = 63 MM (NBR 15813)</v>
      </c>
      <c r="G57" s="71" t="str">
        <f>VLOOKUP($E57,PLAN.A!$E$10:$K$429,3,FALSE)</f>
        <v>M</v>
      </c>
      <c r="H57" s="172">
        <f>VLOOKUP($E57,PLAN.A!$E$10:$K$429,7,FALSE)</f>
        <v>12238.8</v>
      </c>
    </row>
    <row r="58" spans="1:9" s="1" customFormat="1" ht="38.25">
      <c r="A58" s="156" t="str">
        <f t="shared" si="1"/>
        <v>B</v>
      </c>
      <c r="B58" s="202">
        <f t="shared" si="2"/>
        <v>0.6317761023531181</v>
      </c>
      <c r="C58" s="203">
        <f t="shared" si="0"/>
        <v>4.8469414291399289E-3</v>
      </c>
      <c r="E58" s="162" t="s">
        <v>640</v>
      </c>
      <c r="F58" s="30" t="str">
        <f>VLOOKUP($E58,PLAN.A!$E$10:$K$429,2,FALSE)</f>
        <v>FORNECIMENTO E INSTALAÇÃO DE RUFO/CONTRARRUFO EM CHAPA GALVANIZADA, ESP. 0,5MM (GSG-26), DESENVOLVIMENTO DIVERSO, INCLUSIVE IÇAMENTO MANUAL VERTICAL</v>
      </c>
      <c r="G58" s="71" t="str">
        <f>VLOOKUP($E58,PLAN.A!$E$10:$K$429,3,FALSE)</f>
        <v>M2</v>
      </c>
      <c r="H58" s="172">
        <f>VLOOKUP($E58,PLAN.A!$E$10:$K$429,7,FALSE)</f>
        <v>12091.46</v>
      </c>
    </row>
    <row r="59" spans="1:9" s="1" customFormat="1">
      <c r="A59" s="156" t="str">
        <f t="shared" si="1"/>
        <v>B</v>
      </c>
      <c r="B59" s="202">
        <f t="shared" si="2"/>
        <v>0.63661523108731022</v>
      </c>
      <c r="C59" s="203">
        <f t="shared" si="0"/>
        <v>4.839128734192095E-3</v>
      </c>
      <c r="E59" s="162" t="s">
        <v>614</v>
      </c>
      <c r="F59" s="30" t="str">
        <f>VLOOKUP($E59,PLAN.A!$E$10:$K$429,2,FALSE)</f>
        <v>FORNECIMENTO E EXECUÇÃO DE ARMAÇÃO COM USO DE TELA Q-92</v>
      </c>
      <c r="G59" s="71" t="str">
        <f>VLOOKUP($E59,PLAN.A!$E$10:$K$429,3,FALSE)</f>
        <v>KG</v>
      </c>
      <c r="H59" s="172">
        <f>VLOOKUP($E59,PLAN.A!$E$10:$K$429,7,FALSE)</f>
        <v>12071.97</v>
      </c>
    </row>
    <row r="60" spans="1:9" s="1" customFormat="1" ht="63.75">
      <c r="A60" s="156" t="str">
        <f t="shared" si="1"/>
        <v>B</v>
      </c>
      <c r="B60" s="202">
        <f t="shared" si="2"/>
        <v>0.64126516753650853</v>
      </c>
      <c r="C60" s="203">
        <f t="shared" si="0"/>
        <v>4.6499364491982918E-3</v>
      </c>
      <c r="E60" s="162" t="s">
        <v>1107</v>
      </c>
      <c r="F60" s="30" t="str">
        <f>VLOOKUP($E60,PLAN.A!$E$10:$K$429,2,FALSE)</f>
        <v>FORNECIMENTO E INSTALAÇÃO DE CABO DE COBRE FLEXÍVEL ISOLADO, 2,5 MM2, ANTI-CHAMA 0,6/1KV VÁRIAS CORES CONF. NORMA. ISOLAMENTO DUPLO EM PVC, SEM CHUMBO, NÃO PROPAGANTE DE CHAMA, BAIXA EMISSÃO DE FUMAÇAS E GASES TÓXICOS, SEGUNDO ORIENTAÇÕES DE CORES E OUTRAS DIRETRIZES DA NBR 5410/2004</v>
      </c>
      <c r="G60" s="71" t="str">
        <f>VLOOKUP($E60,PLAN.A!$E$10:$K$429,3,FALSE)</f>
        <v>M</v>
      </c>
      <c r="H60" s="172">
        <f>VLOOKUP($E60,PLAN.A!$E$10:$K$429,7,FALSE)</f>
        <v>11600</v>
      </c>
    </row>
    <row r="61" spans="1:9" s="1" customFormat="1" ht="102">
      <c r="A61" s="156" t="str">
        <f t="shared" ref="A61:A114" si="3">IF(B61&lt;=50%,"A",IF(B61&lt;=80%,"B","C"))</f>
        <v>B</v>
      </c>
      <c r="B61" s="202">
        <f t="shared" si="2"/>
        <v>0.64586784299369304</v>
      </c>
      <c r="C61" s="203">
        <f t="shared" si="0"/>
        <v>4.6026754571844575E-3</v>
      </c>
      <c r="E61" s="162" t="s">
        <v>1436</v>
      </c>
      <c r="F61" s="30" t="str">
        <f>VLOOKUP($E61,PLAN.A!$E$10:$K$429,2,FALSE)</f>
        <v>FORNECIMENTO E INSTALAÇÃO DE LUMINÁRIA EXTERNA PARA POSTE, CORPO EM ALUMÍNIO INJETADO COM DIFUSOR EM VIDRO TEMPERADO/POLICARBONATO/METACRILATO COM ALÍVIO DE PRESSAO, DRIVER INCORPORADO, MANUTENÇÃO FLUXO LUMINOSO &gt; 65.000H, FIXAÇÃO EM TOPO DE POSTE, GRAU DE PROTEÇÃO IP 66, COM PROTEÇÃO CONTRA SOBRETENSÕES DE 10V/12KA, COM BASE PARA RELE FOTOELÉTRICO, ÓPTICA SA, POTÊNCIA 28W, &gt;=3.500LM, 4.000K.COMERCIAL SKAT M PLUS</v>
      </c>
      <c r="G61" s="71" t="str">
        <f>VLOOKUP($E61,PLAN.A!$E$10:$K$429,3,FALSE)</f>
        <v>UNID</v>
      </c>
      <c r="H61" s="172">
        <f>VLOOKUP($E61,PLAN.A!$E$10:$K$429,7,FALSE)</f>
        <v>11482.1</v>
      </c>
    </row>
    <row r="62" spans="1:9" s="1" customFormat="1" ht="63.75">
      <c r="A62" s="156" t="str">
        <f t="shared" si="3"/>
        <v>B</v>
      </c>
      <c r="B62" s="202">
        <f t="shared" si="2"/>
        <v>0.65040080548123269</v>
      </c>
      <c r="C62" s="203">
        <f t="shared" si="0"/>
        <v>4.5329624875396239E-3</v>
      </c>
      <c r="E62" s="162" t="s">
        <v>600</v>
      </c>
      <c r="F62" s="30" t="str">
        <f>VLOOKUP($E62,PLAN.A!$E$10:$K$429,2,FALSE)</f>
        <v>FABRICAÇÃO, MONTAGEM E DESMONTAGEM DE FÔRMA PARA PILARES, EM MADEIRITE PLASTIFICADO, E = 17MM, 2 UTILIZAÇÕES. INCLUSO DESFORMA COM USO DE DESMOLDANTE, CIMBRAMENTO, ESCORAMENTO, TRAVAMENTO, UTILIZAÇÃO DE BARRAS DE ANCORAGEM, ESPAÇADORES E DEMAIS MATERIAIS NECESSÁRIOS.</v>
      </c>
      <c r="G62" s="71" t="str">
        <f>VLOOKUP($E62,PLAN.A!$E$10:$K$429,3,FALSE)</f>
        <v>M2</v>
      </c>
      <c r="H62" s="172">
        <f>VLOOKUP($E62,PLAN.A!$E$10:$K$429,7,FALSE)</f>
        <v>11308.19</v>
      </c>
    </row>
    <row r="63" spans="1:9" s="1" customFormat="1" ht="127.5">
      <c r="A63" s="156" t="str">
        <f t="shared" si="3"/>
        <v>B</v>
      </c>
      <c r="B63" s="202">
        <f t="shared" si="2"/>
        <v>0.65486363009114157</v>
      </c>
      <c r="C63" s="203">
        <f t="shared" si="0"/>
        <v>4.462824609908914E-3</v>
      </c>
      <c r="E63" s="162" t="s">
        <v>975</v>
      </c>
      <c r="F63" s="30" t="str">
        <f>VLOOKUP($E63,PLAN.A!$E$10:$K$429,2,FALSE)</f>
        <v>P20 - 280X210CM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v>
      </c>
      <c r="G63" s="71" t="str">
        <f>VLOOKUP($E63,PLAN.A!$E$10:$K$429,3,FALSE)</f>
        <v>UNID</v>
      </c>
      <c r="H63" s="172">
        <f>VLOOKUP($E63,PLAN.A!$E$10:$K$429,7,FALSE)</f>
        <v>11133.22</v>
      </c>
    </row>
    <row r="64" spans="1:9" s="1" customFormat="1" ht="89.25">
      <c r="A64" s="156" t="str">
        <f t="shared" si="3"/>
        <v>B</v>
      </c>
      <c r="B64" s="202">
        <f t="shared" si="2"/>
        <v>0.65927566617104072</v>
      </c>
      <c r="C64" s="203">
        <f t="shared" si="0"/>
        <v>4.412036079899137E-3</v>
      </c>
      <c r="E64" s="162" t="s">
        <v>943</v>
      </c>
      <c r="F64" s="30" t="str">
        <f>VLOOKUP($E64,PLAN.A!$E$10:$K$429,2,FALSE)</f>
        <v>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v>
      </c>
      <c r="G64" s="71" t="str">
        <f>VLOOKUP($E64,PLAN.A!$E$10:$K$429,3,FALSE)</f>
        <v>MÊS</v>
      </c>
      <c r="H64" s="172">
        <f>VLOOKUP($E64,PLAN.A!$E$10:$K$429,7,FALSE)</f>
        <v>11006.52</v>
      </c>
    </row>
    <row r="65" spans="1:8" s="1" customFormat="1" ht="63.75">
      <c r="A65" s="156" t="str">
        <f t="shared" si="3"/>
        <v>B</v>
      </c>
      <c r="B65" s="202">
        <f t="shared" si="2"/>
        <v>0.66364099444102087</v>
      </c>
      <c r="C65" s="203">
        <f t="shared" si="0"/>
        <v>4.3653282699801206E-3</v>
      </c>
      <c r="E65" s="162" t="s">
        <v>599</v>
      </c>
      <c r="F65" s="30" t="str">
        <f>VLOOKUP($E65,PLAN.A!$E$10:$K$429,2,FALSE)</f>
        <v>FORNECIMENTO, CORTE, DOBRA E MONTAGEM DE ARMAÇÕES DE AÇO CA-50/60 NAS FORMAS, INCLUSIVE INSTALAÇÃO DE ESPAÇADORES E DISTANCIADORES E PONTEIRA DE PROTEÇÃO COM A FUNÇÃO DE PREVENIR ACIDENTES DE OBRAS ATRAVÉS DA PROTEÇÃO DE PONTAS DOS VERGALHÕES.</v>
      </c>
      <c r="G65" s="71" t="str">
        <f>VLOOKUP($E65,PLAN.A!$E$10:$K$429,3,FALSE)</f>
        <v>KG</v>
      </c>
      <c r="H65" s="172">
        <f>VLOOKUP($E65,PLAN.A!$E$10:$K$429,7,FALSE)</f>
        <v>10890</v>
      </c>
    </row>
    <row r="66" spans="1:8" s="1" customFormat="1" ht="63.75">
      <c r="A66" s="156" t="str">
        <f t="shared" si="3"/>
        <v>B</v>
      </c>
      <c r="B66" s="202">
        <f t="shared" si="2"/>
        <v>0.66796460155706716</v>
      </c>
      <c r="C66" s="203">
        <f t="shared" si="0"/>
        <v>4.3236071160462795E-3</v>
      </c>
      <c r="E66" s="162" t="s">
        <v>1018</v>
      </c>
      <c r="F66" s="30" t="str">
        <f>VLOOKUP($E66,PLAN.A!$E$10:$K$429,2,FALSE)</f>
        <v>FORNECIMENTO E INSTALAÇÃO DE TUBULAÇÃO DE COBRE CLASSE "A", DN = 3/4" (22mm), SEM COSTURA, INCLUSIVE CONEXÕES, PASTA DE SOLDA (FLUXO), SOLDA, LIMPEZA, ROQUEAMENTO (QUANDO NECESSÁRIOS) E PINTURA EPOXI, DUAS DEMÃOS, EM TODA EXTENSÃO DA TUBULAÇÃO</v>
      </c>
      <c r="G66" s="71" t="str">
        <f>VLOOKUP($E66,PLAN.A!$E$10:$K$429,3,FALSE)</f>
        <v>M</v>
      </c>
      <c r="H66" s="172">
        <f>VLOOKUP($E66,PLAN.A!$E$10:$K$429,7,FALSE)</f>
        <v>10785.92</v>
      </c>
    </row>
    <row r="67" spans="1:8" s="1" customFormat="1" ht="38.25">
      <c r="A67" s="156" t="str">
        <f t="shared" si="3"/>
        <v>B</v>
      </c>
      <c r="B67" s="202">
        <f t="shared" si="2"/>
        <v>0.67225266071067247</v>
      </c>
      <c r="C67" s="203">
        <f t="shared" si="0"/>
        <v>4.2880591536053388E-3</v>
      </c>
      <c r="E67" s="162" t="s">
        <v>699</v>
      </c>
      <c r="F67" s="30" t="str">
        <f>VLOOKUP($E67,PLAN.A!$E$10:$K$429,2,FALSE)</f>
        <v>FORNECIMENTO E APLICAÇÃO DE PINTURA LÁTEX ACRÍLICA PREMIUM, APLICAÇÃO MANUAL EM PAREDE, MÍNIMO DUAS DEMÃOS. COR A DEFINIR EM PROJETO.</v>
      </c>
      <c r="G67" s="71" t="str">
        <f>VLOOKUP($E67,PLAN.A!$E$10:$K$429,3,FALSE)</f>
        <v>M2</v>
      </c>
      <c r="H67" s="172">
        <f>VLOOKUP($E67,PLAN.A!$E$10:$K$429,7,FALSE)</f>
        <v>10697.24</v>
      </c>
    </row>
    <row r="68" spans="1:8" s="1" customFormat="1" ht="76.5">
      <c r="A68" s="156" t="str">
        <f t="shared" si="3"/>
        <v>B</v>
      </c>
      <c r="B68" s="202">
        <f t="shared" si="2"/>
        <v>0.67638517147292032</v>
      </c>
      <c r="C68" s="203">
        <f t="shared" si="0"/>
        <v>4.132510762247848E-3</v>
      </c>
      <c r="E68" s="162" t="s">
        <v>941</v>
      </c>
      <c r="F68" s="30" t="str">
        <f>VLOOKUP($E68,PLAN.A!$E$10:$K$429,2,FALSE)</f>
        <v>FORNECIMENTO E INSTALAÇÃO DE BARRACÃO DE OBRA PARA ESCRITÓRIO DE OBRA E APOIO DA FISCALIZAÇÃO, EM CHAPA DE COMPENSADO RESINADO, BANHEIRO COM VASO SANITÁRIO, LAVATÓRIO, MOBILIÁRIOS (MESA, CADEIRAS E DEMAIS MÓVEIS NECESSÁRIOS), ACABAMENTO DO PISO EM CONCRETO, INSTALAÇÕES HIDROSSANITÁRIAS, ELÉTRICAS E ESQUADRIAS PARA FECHAMENTO.</v>
      </c>
      <c r="G68" s="71" t="str">
        <f>VLOOKUP($E68,PLAN.A!$E$10:$K$429,3,FALSE)</f>
        <v>M2</v>
      </c>
      <c r="H68" s="172">
        <f>VLOOKUP($E68,PLAN.A!$E$10:$K$429,7,FALSE)</f>
        <v>10309.200000000001</v>
      </c>
    </row>
    <row r="69" spans="1:8" s="1" customFormat="1" ht="51">
      <c r="A69" s="156" t="str">
        <f t="shared" si="3"/>
        <v>B</v>
      </c>
      <c r="B69" s="202">
        <f t="shared" si="2"/>
        <v>0.68049521422327353</v>
      </c>
      <c r="C69" s="203">
        <f t="shared" si="0"/>
        <v>4.1100427503532296E-3</v>
      </c>
      <c r="E69" s="162" t="s">
        <v>924</v>
      </c>
      <c r="F69" s="30" t="str">
        <f>VLOOKUP($E69,PLAN.A!$E$10:$K$429,2,FALSE)</f>
        <v>ELABORAÇÃO DE PROJETO EXECUTIVO DE ESTRUTURA DE CONCRETO ARMADO, COM APRESENTAÇÃO DE MEMORIAL DE CÁLCULO, SEGUINDO DIRETRIZES ESTABELECIDAS PELA FISCALIZAÇÃO. INCLUSIVE EMISSÃO DE ANOTAÇÃO DE RESPONSABILIDADE TÉCNICA</v>
      </c>
      <c r="G69" s="71" t="str">
        <f>VLOOKUP($E69,PLAN.A!$E$10:$K$429,3,FALSE)</f>
        <v>UNID</v>
      </c>
      <c r="H69" s="172">
        <f>VLOOKUP($E69,PLAN.A!$E$10:$K$429,7,FALSE)</f>
        <v>10253.15</v>
      </c>
    </row>
    <row r="70" spans="1:8" s="1" customFormat="1" ht="25.5">
      <c r="A70" s="156" t="str">
        <f t="shared" si="3"/>
        <v>B</v>
      </c>
      <c r="B70" s="202">
        <f t="shared" si="2"/>
        <v>0.68451317620623486</v>
      </c>
      <c r="C70" s="203">
        <f t="shared" si="0"/>
        <v>4.0179619829613907E-3</v>
      </c>
      <c r="E70" s="162" t="s">
        <v>667</v>
      </c>
      <c r="F70" s="30" t="str">
        <f>VLOOKUP($E70,PLAN.A!$E$10:$K$429,2,FALSE)</f>
        <v>LASTRO DE CONCRETO MAGRO, APLICADO EM PISOS, LAJES SOBRE SOLO OU RADIERS, ESPESSURA DE 3 CM. AF_01/2024</v>
      </c>
      <c r="G70" s="71" t="str">
        <f>VLOOKUP($E70,PLAN.A!$E$10:$K$429,3,FALSE)</f>
        <v>M2</v>
      </c>
      <c r="H70" s="172">
        <f>VLOOKUP($E70,PLAN.A!$E$10:$K$429,7,FALSE)</f>
        <v>10023.44</v>
      </c>
    </row>
    <row r="71" spans="1:8" s="1" customFormat="1" ht="38.25">
      <c r="A71" s="156" t="str">
        <f t="shared" si="3"/>
        <v>B</v>
      </c>
      <c r="B71" s="202">
        <f t="shared" si="2"/>
        <v>0.68850516268213524</v>
      </c>
      <c r="C71" s="203">
        <f t="shared" si="0"/>
        <v>3.9919864759003516E-3</v>
      </c>
      <c r="E71" s="162" t="s">
        <v>770</v>
      </c>
      <c r="F71" s="30" t="str">
        <f>VLOOKUP($E71,PLAN.A!$E$10:$K$429,2,FALSE)</f>
        <v>FORNECIMENTO E EXECUÇÃO DE MOSAICO EM CERÂMICA ESMALTADA 10X10CM, VÁRIAS CORES. INCLUSO ARGAMASSA DE ASSENTAMENTO E REJUNTE CIMENTÍCIO. CONFORME ESPECIFICAÇÕES EM PROJETO.</v>
      </c>
      <c r="G71" s="71" t="str">
        <f>VLOOKUP($E71,PLAN.A!$E$10:$K$429,3,FALSE)</f>
        <v>M2</v>
      </c>
      <c r="H71" s="172">
        <f>VLOOKUP($E71,PLAN.A!$E$10:$K$429,7,FALSE)</f>
        <v>9958.64</v>
      </c>
    </row>
    <row r="72" spans="1:8" s="1" customFormat="1" ht="63.75">
      <c r="A72" s="156" t="str">
        <f t="shared" si="3"/>
        <v>B</v>
      </c>
      <c r="B72" s="202">
        <f t="shared" si="2"/>
        <v>0.69238459263600372</v>
      </c>
      <c r="C72" s="203">
        <f t="shared" si="0"/>
        <v>3.8794299538684215E-3</v>
      </c>
      <c r="E72" s="162" t="s">
        <v>940</v>
      </c>
      <c r="F72" s="30" t="str">
        <f>VLOOKUP($E72,PLAN.A!$E$10:$K$429,2,FALSE)</f>
        <v>FORNECIMENTO E INSTALAÇÃO DE BARRACÃO DE OBRA PARA REFEITÓRIO, EM CHAPA DE COMPENSADO RESINADO, TELA DE FECHAMENTO, MOBILIÁRIOS (MESAS, CADEIRAS, AQUECEDOR DE MARMITA), ACABAMENTO DO PISO EM CONCRETO E INSTALAÇÕES ELÉTRICAS</v>
      </c>
      <c r="G72" s="71" t="str">
        <f>VLOOKUP($E72,PLAN.A!$E$10:$K$429,3,FALSE)</f>
        <v>M2</v>
      </c>
      <c r="H72" s="172">
        <f>VLOOKUP($E72,PLAN.A!$E$10:$K$429,7,FALSE)</f>
        <v>9677.85</v>
      </c>
    </row>
    <row r="73" spans="1:8" s="1" customFormat="1" ht="38.25">
      <c r="A73" s="156" t="str">
        <f t="shared" si="3"/>
        <v>B</v>
      </c>
      <c r="B73" s="202">
        <f t="shared" si="2"/>
        <v>0.69625741246469564</v>
      </c>
      <c r="C73" s="203">
        <f t="shared" si="0"/>
        <v>3.8728198286919319E-3</v>
      </c>
      <c r="E73" s="162" t="s">
        <v>1266</v>
      </c>
      <c r="F73" s="30" t="str">
        <f>VLOOKUP($E73,PLAN.A!$E$10:$K$429,2,FALSE)</f>
        <v>FORNECIMENTO E INSTALAÇÃO DE DOMUS/LANTERNIN/CLARABOIA EM ESTRUTURA DE ALUMÍNIO E COBERTURA EM ACRÍLICO LEITOSO, COM VENTILAÇÃO.</v>
      </c>
      <c r="G73" s="71" t="str">
        <f>VLOOKUP($E73,PLAN.A!$E$10:$K$429,3,FALSE)</f>
        <v>M2</v>
      </c>
      <c r="H73" s="172">
        <f>VLOOKUP($E73,PLAN.A!$E$10:$K$429,7,FALSE)</f>
        <v>9661.36</v>
      </c>
    </row>
    <row r="74" spans="1:8" s="1" customFormat="1" ht="25.5">
      <c r="A74" s="156" t="str">
        <f t="shared" si="3"/>
        <v>B</v>
      </c>
      <c r="B74" s="202">
        <f t="shared" si="2"/>
        <v>0.70001798443093033</v>
      </c>
      <c r="C74" s="203">
        <f t="shared" ref="C74:C137" si="4">H74/$H$368</f>
        <v>3.7605719662346469E-3</v>
      </c>
      <c r="E74" s="162" t="s">
        <v>590</v>
      </c>
      <c r="F74" s="30" t="str">
        <f>VLOOKUP($E74,PLAN.A!$E$10:$K$429,2,FALSE)</f>
        <v>ESCAVAÇÃO MANUAL/MECÂNICA DE MATERIAL DE 1ª CATEGORIA MEDIDO "IN SITU"</v>
      </c>
      <c r="G74" s="71" t="str">
        <f>VLOOKUP($E74,PLAN.A!$E$10:$K$429,3,FALSE)</f>
        <v>M3</v>
      </c>
      <c r="H74" s="172">
        <f>VLOOKUP($E74,PLAN.A!$E$10:$K$429,7,FALSE)</f>
        <v>9381.34</v>
      </c>
    </row>
    <row r="75" spans="1:8" s="1" customFormat="1" ht="51">
      <c r="A75" s="156" t="str">
        <f t="shared" si="3"/>
        <v>B</v>
      </c>
      <c r="B75" s="202">
        <f t="shared" ref="B75:B138" si="5">B74+C75</f>
        <v>0.70376781744910688</v>
      </c>
      <c r="C75" s="203">
        <f t="shared" si="4"/>
        <v>3.7498330181765412E-3</v>
      </c>
      <c r="E75" s="162" t="s">
        <v>734</v>
      </c>
      <c r="F75" s="30" t="str">
        <f>VLOOKUP($E75,PLAN.A!$E$10:$K$429,2,FALSE)</f>
        <v>P2 e P7 - FORNECIMENTO E INSTALAÇÃO DE PORTA DE ALUMÍNIO ANODIZADO FOSCO NA COR NATURAL, EM VENEZIANA NÃO VENTILADA, INCLUSIVE GUARNIÇÃO/MOLDURA, FECHADURA E MATERIAIS ACESSÓRIOS PARA FIXAÇÃO, DE ACORDO COM DETALHES DO PROJETO</v>
      </c>
      <c r="G75" s="71" t="str">
        <f>VLOOKUP($E75,PLAN.A!$E$10:$K$429,3,FALSE)</f>
        <v>M2</v>
      </c>
      <c r="H75" s="172">
        <f>VLOOKUP($E75,PLAN.A!$E$10:$K$429,7,FALSE)</f>
        <v>9354.5499999999993</v>
      </c>
    </row>
    <row r="76" spans="1:8" s="1" customFormat="1" ht="25.5">
      <c r="A76" s="156" t="str">
        <f t="shared" si="3"/>
        <v>B</v>
      </c>
      <c r="B76" s="202">
        <f t="shared" si="5"/>
        <v>0.70750295105611172</v>
      </c>
      <c r="C76" s="203">
        <f t="shared" si="4"/>
        <v>3.7351336070048083E-3</v>
      </c>
      <c r="E76" s="162" t="s">
        <v>1415</v>
      </c>
      <c r="F76" s="30" t="str">
        <f>VLOOKUP($E76,PLAN.A!$E$10:$K$429,2,FALSE)</f>
        <v>GUARDA CORPO EM AÇO INOX D = 1 1/2", COM SUBDIVISÕES EM TUBO DE AÇO INOX D = 1/2", H = 1,05 M</v>
      </c>
      <c r="G76" s="71" t="str">
        <f>VLOOKUP($E76,PLAN.A!$E$10:$K$429,3,FALSE)</f>
        <v>M</v>
      </c>
      <c r="H76" s="172">
        <f>VLOOKUP($E76,PLAN.A!$E$10:$K$429,7,FALSE)</f>
        <v>9317.8799999999992</v>
      </c>
    </row>
    <row r="77" spans="1:8" s="1" customFormat="1" ht="51">
      <c r="A77" s="156" t="str">
        <f t="shared" si="3"/>
        <v>B</v>
      </c>
      <c r="B77" s="202">
        <f t="shared" si="5"/>
        <v>0.71114437641796746</v>
      </c>
      <c r="C77" s="203">
        <f t="shared" si="4"/>
        <v>3.6414253618557496E-3</v>
      </c>
      <c r="E77" s="162" t="s">
        <v>1404</v>
      </c>
      <c r="F77" s="30" t="str">
        <f>VLOOKUP($E77,PLAN.A!$E$10:$K$429,2,FALSE)</f>
        <v>DEMOLIÇÃO MECANIZADA DE EDIFICAÇÃO EXISTENTE EM PROCESSO DE RUÍNA (ANTIGO PRÉDIO DE CONSULTÓRIO MÉDICO), INCLUSIVE APOIO DE MÃO-DE-OBRA NECESSÁRIO PARA AFASTAMENTOS MANUAIS DE MATERIAIS</v>
      </c>
      <c r="G77" s="71" t="str">
        <f>VLOOKUP($E77,PLAN.A!$E$10:$K$429,3,FALSE)</f>
        <v>UNID</v>
      </c>
      <c r="H77" s="172">
        <f>VLOOKUP($E77,PLAN.A!$E$10:$K$429,7,FALSE)</f>
        <v>9084.11</v>
      </c>
    </row>
    <row r="78" spans="1:8" s="1" customFormat="1" ht="38.25">
      <c r="A78" s="156" t="str">
        <f t="shared" si="3"/>
        <v>B</v>
      </c>
      <c r="B78" s="202">
        <f t="shared" si="5"/>
        <v>0.71467544195190691</v>
      </c>
      <c r="C78" s="203">
        <f t="shared" si="4"/>
        <v>3.531065533939475E-3</v>
      </c>
      <c r="E78" s="162" t="s">
        <v>1078</v>
      </c>
      <c r="F78" s="30" t="str">
        <f>VLOOKUP($E78,PLAN.A!$E$10:$K$429,2,FALSE)</f>
        <v>ELETROCALHA LISA (100X50)MM EM CHAPA DE AÇO GALVANIZADO #18, COM TRATAMENTO PRÉ-ZINCADO, INCLUSIVE TAMPA DE ENCAIXE, FIXAÇÃO SUPERIOR, CONEXÕES E ACESSÓRIOS</v>
      </c>
      <c r="G78" s="71" t="str">
        <f>VLOOKUP($E78,PLAN.A!$E$10:$K$429,3,FALSE)</f>
        <v>M</v>
      </c>
      <c r="H78" s="172">
        <f>VLOOKUP($E78,PLAN.A!$E$10:$K$429,7,FALSE)</f>
        <v>8808.7999999999993</v>
      </c>
    </row>
    <row r="79" spans="1:8" s="1" customFormat="1" ht="89.25">
      <c r="A79" s="156" t="str">
        <f t="shared" si="3"/>
        <v>B</v>
      </c>
      <c r="B79" s="202">
        <f t="shared" si="5"/>
        <v>0.71818935082377522</v>
      </c>
      <c r="C79" s="203">
        <f t="shared" si="4"/>
        <v>3.5139088718682955E-3</v>
      </c>
      <c r="E79" s="162" t="s">
        <v>1144</v>
      </c>
      <c r="F79" s="30" t="str">
        <f>VLOOKUP($E79,PLAN.A!$E$10:$K$429,2,FALSE)</f>
        <v>FORNECIMENTO E INSTALAÇÃO DE POSTE TELECÔNICO ESCALONADO RETO COM ALTURA ÚTIL DE 3,5 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v>
      </c>
      <c r="G79" s="71" t="str">
        <f>VLOOKUP($E79,PLAN.A!$E$10:$K$429,3,FALSE)</f>
        <v>CJ</v>
      </c>
      <c r="H79" s="172">
        <f>VLOOKUP($E79,PLAN.A!$E$10:$K$429,7,FALSE)</f>
        <v>8766</v>
      </c>
    </row>
    <row r="80" spans="1:8" s="1" customFormat="1" ht="25.5">
      <c r="A80" s="156" t="str">
        <f t="shared" si="3"/>
        <v>B</v>
      </c>
      <c r="B80" s="202">
        <f t="shared" si="5"/>
        <v>0.72160428419489597</v>
      </c>
      <c r="C80" s="203">
        <f t="shared" si="4"/>
        <v>3.4149333711207481E-3</v>
      </c>
      <c r="E80" s="162" t="s">
        <v>1146</v>
      </c>
      <c r="F80" s="30" t="str">
        <f>VLOOKUP($E80,PLAN.A!$E$10:$K$429,2,FALSE)</f>
        <v>CORDOALHA DE COBRE NU 35 MM², NÃO ENTERRADA, COM ISOLADOR - FORNECIMENTO E INSTALAÇÃO. AF_08/2023</v>
      </c>
      <c r="G80" s="71" t="str">
        <f>VLOOKUP($E80,PLAN.A!$E$10:$K$429,3,FALSE)</f>
        <v>M</v>
      </c>
      <c r="H80" s="172">
        <f>VLOOKUP($E80,PLAN.A!$E$10:$K$429,7,FALSE)</f>
        <v>8519.09</v>
      </c>
    </row>
    <row r="81" spans="1:8" s="1" customFormat="1" ht="76.5">
      <c r="A81" s="156" t="str">
        <f t="shared" si="3"/>
        <v>B</v>
      </c>
      <c r="B81" s="202">
        <f t="shared" si="5"/>
        <v>0.72501631135573597</v>
      </c>
      <c r="C81" s="203">
        <f t="shared" si="4"/>
        <v>3.4120271608399991E-3</v>
      </c>
      <c r="E81" s="162" t="s">
        <v>1049</v>
      </c>
      <c r="F81" s="30" t="str">
        <f>VLOOKUP($E81,PLAN.A!$E$10:$K$429,2,FALSE)</f>
        <v>FORNECIMENTO E INSTALAÇÃO DE QUADRO DE DISTRIBUIÇÃO DE CIRCUITO - QDC - DE EMBUTIR, COM BARRAMENTO, PARA 400A, 100 DISJUNTORES DIN, EM CHAPA # 22 NA COR BRANCA, INCLUÍNDO ETIQUETAS DE IDENTIFICAÇÃO DOS CIRCUITOS, PROTEÇÃO PARA O BARRAMENTO EM POLICARBONATO OU CHAPA METÁLICA E PORTA PROJETOS NA PORTA. REFERÊNCIA QDETNII CEMAR OU SUPERIOR</v>
      </c>
      <c r="G81" s="71" t="str">
        <f>VLOOKUP($E81,PLAN.A!$E$10:$K$429,3,FALSE)</f>
        <v>UNID</v>
      </c>
      <c r="H81" s="172">
        <f>VLOOKUP($E81,PLAN.A!$E$10:$K$429,7,FALSE)</f>
        <v>8511.84</v>
      </c>
    </row>
    <row r="82" spans="1:8" s="1" customFormat="1" ht="25.5">
      <c r="A82" s="156" t="str">
        <f t="shared" si="3"/>
        <v>B</v>
      </c>
      <c r="B82" s="202">
        <f t="shared" si="5"/>
        <v>0.72841902661797986</v>
      </c>
      <c r="C82" s="203">
        <f t="shared" si="4"/>
        <v>3.4027152622438891E-3</v>
      </c>
      <c r="E82" s="162" t="s">
        <v>695</v>
      </c>
      <c r="F82" s="30" t="str">
        <f>VLOOKUP($E82,PLAN.A!$E$10:$K$429,2,FALSE)</f>
        <v>FORNECIMENTO E APLICAÇÃO DE TEXTURA ACRÍLICA ROLADA EMBORRACHADA FLEXÍVEL</v>
      </c>
      <c r="G82" s="71" t="str">
        <f>VLOOKUP($E82,PLAN.A!$E$10:$K$429,3,FALSE)</f>
        <v>M2</v>
      </c>
      <c r="H82" s="172">
        <f>VLOOKUP($E82,PLAN.A!$E$10:$K$429,7,FALSE)</f>
        <v>8488.61</v>
      </c>
    </row>
    <row r="83" spans="1:8" s="1" customFormat="1" ht="25.5">
      <c r="A83" s="156" t="str">
        <f t="shared" si="3"/>
        <v>B</v>
      </c>
      <c r="B83" s="202">
        <f t="shared" si="5"/>
        <v>0.73181508365225645</v>
      </c>
      <c r="C83" s="203">
        <f t="shared" si="4"/>
        <v>3.3960570342765456E-3</v>
      </c>
      <c r="E83" s="162" t="s">
        <v>1149</v>
      </c>
      <c r="F83" s="30" t="str">
        <f>VLOOKUP($E83,PLAN.A!$E$10:$K$429,2,FALSE)</f>
        <v>HASTE DE ATERRAMENTO, DIÂMETRO 3/4", COM 3 METROS - FORNECIMENTO E INSTALAÇÃO. AF_08/2023</v>
      </c>
      <c r="G83" s="71" t="str">
        <f>VLOOKUP($E83,PLAN.A!$E$10:$K$429,3,FALSE)</f>
        <v>UN</v>
      </c>
      <c r="H83" s="172">
        <f>VLOOKUP($E83,PLAN.A!$E$10:$K$429,7,FALSE)</f>
        <v>8472</v>
      </c>
    </row>
    <row r="84" spans="1:8" s="1" customFormat="1" ht="25.5">
      <c r="A84" s="156" t="str">
        <f t="shared" si="3"/>
        <v>B</v>
      </c>
      <c r="B84" s="202">
        <f t="shared" si="5"/>
        <v>0.73515029065610293</v>
      </c>
      <c r="C84" s="203">
        <f t="shared" si="4"/>
        <v>3.3352070038465201E-3</v>
      </c>
      <c r="E84" s="162" t="s">
        <v>679</v>
      </c>
      <c r="F84" s="30" t="str">
        <f>VLOOKUP($E84,PLAN.A!$E$10:$K$429,2,FALSE)</f>
        <v>FORNECIMENTO E INSTALAÇÃO DE PEITORIL EM GRANITO POLIDO, ESPESSURA 2CM</v>
      </c>
      <c r="G84" s="71" t="str">
        <f>VLOOKUP($E84,PLAN.A!$E$10:$K$429,3,FALSE)</f>
        <v>M2</v>
      </c>
      <c r="H84" s="172">
        <f>VLOOKUP($E84,PLAN.A!$E$10:$K$429,7,FALSE)</f>
        <v>8320.2000000000007</v>
      </c>
    </row>
    <row r="85" spans="1:8" s="1" customFormat="1" ht="25.5">
      <c r="A85" s="156" t="str">
        <f t="shared" si="3"/>
        <v>B</v>
      </c>
      <c r="B85" s="202">
        <f t="shared" si="5"/>
        <v>0.73847499521727966</v>
      </c>
      <c r="C85" s="203">
        <f t="shared" si="4"/>
        <v>3.3247045611767786E-3</v>
      </c>
      <c r="E85" s="162" t="s">
        <v>662</v>
      </c>
      <c r="F85" s="30" t="str">
        <f>VLOOKUP($E85,PLAN.A!$E$10:$K$429,2,FALSE)</f>
        <v>FORNECIMENTO E APLICAÇÃO MANUAL DE GESSO DESEMPENADO (SEM TALISCAS) EM TETO</v>
      </c>
      <c r="G85" s="71" t="str">
        <f>VLOOKUP($E85,PLAN.A!$E$10:$K$429,3,FALSE)</f>
        <v>M2</v>
      </c>
      <c r="H85" s="172">
        <f>VLOOKUP($E85,PLAN.A!$E$10:$K$429,7,FALSE)</f>
        <v>8294</v>
      </c>
    </row>
    <row r="86" spans="1:8" s="1" customFormat="1" ht="51">
      <c r="A86" s="156" t="str">
        <f t="shared" si="3"/>
        <v>B</v>
      </c>
      <c r="B86" s="202">
        <f t="shared" si="5"/>
        <v>0.74174374420699574</v>
      </c>
      <c r="C86" s="203">
        <f t="shared" si="4"/>
        <v>3.2687489897161243E-3</v>
      </c>
      <c r="E86" s="162" t="s">
        <v>885</v>
      </c>
      <c r="F86" s="30" t="str">
        <f>VLOOKUP($E86,PLAN.A!$E$10:$K$429,2,FALSE)</f>
        <v>PORTÃO EM TUBO DE AÇO GALVANIZADO COM COSTURA, DIÂMETRO DE 1.1/2" (38,1MM), ESP. 2MM, COM TELA QUADRICULADA ONDULADA, TRAMA DE 1/2" (12,70MM), FIO 12 (2,77MM), EXCLUSIVE CADEADO E PINTURA</v>
      </c>
      <c r="G86" s="71" t="str">
        <f>VLOOKUP($E86,PLAN.A!$E$10:$K$429,3,FALSE)</f>
        <v>M2</v>
      </c>
      <c r="H86" s="172">
        <f>VLOOKUP($E86,PLAN.A!$E$10:$K$429,7,FALSE)</f>
        <v>8154.41</v>
      </c>
    </row>
    <row r="87" spans="1:8" s="1" customFormat="1" ht="25.5">
      <c r="A87" s="156" t="str">
        <f t="shared" si="3"/>
        <v>B</v>
      </c>
      <c r="B87" s="202">
        <f t="shared" si="5"/>
        <v>0.74500078417570492</v>
      </c>
      <c r="C87" s="203">
        <f t="shared" si="4"/>
        <v>3.2570399687091344E-3</v>
      </c>
      <c r="E87" s="162" t="s">
        <v>923</v>
      </c>
      <c r="F87" s="30" t="str">
        <f>VLOOKUP($E87,PLAN.A!$E$10:$K$429,2,FALSE)</f>
        <v>SONDAGEM A PERCUSSÃO COM ENSAIO DE PENETRAÇÃO PADRÃO (SPT), DIÂMETRO 2.1/2", EXCLUSIVE MOBILIZAÇÃO E DESMOBILIZAÇÃO</v>
      </c>
      <c r="G87" s="71" t="str">
        <f>VLOOKUP($E87,PLAN.A!$E$10:$K$429,3,FALSE)</f>
        <v>M</v>
      </c>
      <c r="H87" s="172">
        <f>VLOOKUP($E87,PLAN.A!$E$10:$K$429,7,FALSE)</f>
        <v>8125.2</v>
      </c>
    </row>
    <row r="88" spans="1:8" s="1" customFormat="1" ht="38.25">
      <c r="A88" s="156" t="str">
        <f t="shared" si="3"/>
        <v>B</v>
      </c>
      <c r="B88" s="202">
        <f t="shared" si="5"/>
        <v>0.74824617525189563</v>
      </c>
      <c r="C88" s="203">
        <f t="shared" si="4"/>
        <v>3.245391076190712E-3</v>
      </c>
      <c r="E88" s="162" t="s">
        <v>668</v>
      </c>
      <c r="F88" s="30" t="str">
        <f>VLOOKUP($E88,PLAN.A!$E$10:$K$429,2,FALSE)</f>
        <v>FORNECIMENTO E EXECUÇÃO DE CAMADA DE REGULARIZAÇÃO, ARGAMASSA 1:4 - CIMENTO E AREIA, PREPARO MECÂNICO, ESPESSURA MÉDIA DE 3CM</v>
      </c>
      <c r="G88" s="71" t="str">
        <f>VLOOKUP($E88,PLAN.A!$E$10:$K$429,3,FALSE)</f>
        <v>M2</v>
      </c>
      <c r="H88" s="172">
        <f>VLOOKUP($E88,PLAN.A!$E$10:$K$429,7,FALSE)</f>
        <v>8096.14</v>
      </c>
    </row>
    <row r="89" spans="1:8" s="1" customFormat="1" ht="25.5">
      <c r="A89" s="156" t="str">
        <f t="shared" si="3"/>
        <v>B</v>
      </c>
      <c r="B89" s="202">
        <f t="shared" si="5"/>
        <v>0.75147143130154814</v>
      </c>
      <c r="C89" s="203">
        <f t="shared" si="4"/>
        <v>3.2252560496525023E-3</v>
      </c>
      <c r="E89" s="162" t="s">
        <v>703</v>
      </c>
      <c r="F89" s="30" t="str">
        <f>VLOOKUP($E89,PLAN.A!$E$10:$K$429,2,FALSE)</f>
        <v>PINTURA DE PISO COM TINTA ACRÍLICA, APLICAÇÃO MANUAL, MÍNIMO 3 DEMÃOS, INCLUSO FUNDO PREPARADOR.</v>
      </c>
      <c r="G89" s="71" t="str">
        <f>VLOOKUP($E89,PLAN.A!$E$10:$K$429,3,FALSE)</f>
        <v>M2</v>
      </c>
      <c r="H89" s="172">
        <f>VLOOKUP($E89,PLAN.A!$E$10:$K$429,7,FALSE)</f>
        <v>8045.91</v>
      </c>
    </row>
    <row r="90" spans="1:8" s="1" customFormat="1" ht="76.5">
      <c r="A90" s="156" t="str">
        <f t="shared" si="3"/>
        <v>B</v>
      </c>
      <c r="B90" s="202">
        <f t="shared" si="5"/>
        <v>0.75461874880431978</v>
      </c>
      <c r="C90" s="203">
        <f t="shared" si="4"/>
        <v>3.1473175027716726E-3</v>
      </c>
      <c r="E90" s="162" t="s">
        <v>942</v>
      </c>
      <c r="F90" s="30" t="str">
        <f>VLOOKUP($E90,PLAN.A!$E$10:$K$429,2,FALSE)</f>
        <v>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v>
      </c>
      <c r="G90" s="71" t="str">
        <f>VLOOKUP($E90,PLAN.A!$E$10:$K$429,3,FALSE)</f>
        <v>MÊS</v>
      </c>
      <c r="H90" s="172">
        <f>VLOOKUP($E90,PLAN.A!$E$10:$K$429,7,FALSE)</f>
        <v>7851.48</v>
      </c>
    </row>
    <row r="91" spans="1:8" s="1" customFormat="1" ht="38.25">
      <c r="A91" s="156" t="str">
        <f t="shared" si="3"/>
        <v>B</v>
      </c>
      <c r="B91" s="202">
        <f t="shared" si="5"/>
        <v>0.75775495055383835</v>
      </c>
      <c r="C91" s="203">
        <f t="shared" si="4"/>
        <v>3.1362017495185461E-3</v>
      </c>
      <c r="E91" s="162" t="s">
        <v>899</v>
      </c>
      <c r="F91" s="30" t="str">
        <f>VLOOKUP($E91,PLAN.A!$E$10:$K$429,2,FALSE)</f>
        <v>FORNECIMENTO E EXECUÇÃO DE LASTRO COM BRITA CORRIDA, ESPALHAMENTO MANUAL E COMPACTAÇÃO COM SOQUETE VIBRATÓRIO. ALTURA MÍNIMA DE 5CM.</v>
      </c>
      <c r="G91" s="71" t="str">
        <f>VLOOKUP($E91,PLAN.A!$E$10:$K$429,3,FALSE)</f>
        <v>M3</v>
      </c>
      <c r="H91" s="172">
        <f>VLOOKUP($E91,PLAN.A!$E$10:$K$429,7,FALSE)</f>
        <v>7823.75</v>
      </c>
    </row>
    <row r="92" spans="1:8" s="1" customFormat="1" ht="63.75">
      <c r="A92" s="156" t="str">
        <f t="shared" si="3"/>
        <v>B</v>
      </c>
      <c r="B92" s="202">
        <f t="shared" si="5"/>
        <v>0.76086078741663044</v>
      </c>
      <c r="C92" s="203">
        <f t="shared" si="4"/>
        <v>3.1058368627921006E-3</v>
      </c>
      <c r="E92" s="162" t="s">
        <v>1110</v>
      </c>
      <c r="F92" s="30" t="str">
        <f>VLOOKUP($E92,PLAN.A!$E$10:$K$429,2,FALSE)</f>
        <v>FORNECIMENTO E INSTALAÇÃO DE CABO DE COBRE FLEXÍVEL ISOLADO, 35,0 MM2, ANTI-CHAMA 0,6/1KV, VÁRIAS CORES CONF. NORMA, ISOLAMENTO DUPLO EM PVC, SEM CHUMBO, NÃO PROPAGANTE DE CHAMA, BAIXA EMISSÃO DE FUMAÇAS E GASES TÓXICOS, SEGUNDO ORIENTAÇÕES DE CORES E OUTRAS DIRETRIZES DA NBR 5410/2004</v>
      </c>
      <c r="G92" s="71" t="str">
        <f>VLOOKUP($E92,PLAN.A!$E$10:$K$429,3,FALSE)</f>
        <v>M</v>
      </c>
      <c r="H92" s="172">
        <f>VLOOKUP($E92,PLAN.A!$E$10:$K$429,7,FALSE)</f>
        <v>7748</v>
      </c>
    </row>
    <row r="93" spans="1:8" s="1" customFormat="1" ht="89.25">
      <c r="A93" s="156" t="str">
        <f t="shared" si="3"/>
        <v>B</v>
      </c>
      <c r="B93" s="202">
        <f t="shared" si="5"/>
        <v>0.7639135508668472</v>
      </c>
      <c r="C93" s="203">
        <f t="shared" si="4"/>
        <v>3.0527634502167684E-3</v>
      </c>
      <c r="E93" s="162" t="s">
        <v>1083</v>
      </c>
      <c r="F93" s="30" t="str">
        <f>VLOOKUP($E93,PLAN.A!$E$10:$K$429,2,FALSE)</f>
        <v xml:space="preserve">FORNECIMENTO E INSTALAÇÃO DE LUMINÁRIA DE TUBO LED BARRA LED, 2X18W, 4180LM. CORPO EM POLICARBONATO INJETADO, REFLETOR EM CHAPA DE AÇO TRATADA COM ACABAMENTO EM PINTURA ELETROSTÁTICA NA COR BRANCA, DIFUSOR EM POLICARBONATO COM ACABAMENTO INTERNO LISO. PROTEÇÃO IP-65. CONJUNTO COMPLETO, INCLUINDO LÂMPADAS TUBO LED.  (MODELO REFERÊNCIA: LPT 24 ITAIM, LUMICENTER OU INTRAL). </v>
      </c>
      <c r="G93" s="71" t="str">
        <f>VLOOKUP($E93,PLAN.A!$E$10:$K$429,3,FALSE)</f>
        <v>UNID</v>
      </c>
      <c r="H93" s="172">
        <f>VLOOKUP($E93,PLAN.A!$E$10:$K$429,7,FALSE)</f>
        <v>7615.6</v>
      </c>
    </row>
    <row r="94" spans="1:8" s="1" customFormat="1" ht="25.5">
      <c r="A94" s="156" t="str">
        <f t="shared" si="3"/>
        <v>B</v>
      </c>
      <c r="B94" s="202">
        <f t="shared" si="5"/>
        <v>0.76689323816062527</v>
      </c>
      <c r="C94" s="203">
        <f t="shared" si="4"/>
        <v>2.9796872937780743E-3</v>
      </c>
      <c r="E94" s="162" t="s">
        <v>1376</v>
      </c>
      <c r="F94" s="30" t="str">
        <f>VLOOKUP($E94,PLAN.A!$E$10:$K$429,2,FALSE)</f>
        <v>LASTRO COM MATERIAL GRANULAR, APLICADO EM PISOS OU LAJES SOBRE SOLO, ESPESSURA DE *5 CM*. AF_01/2024</v>
      </c>
      <c r="G94" s="71" t="str">
        <f>VLOOKUP($E94,PLAN.A!$E$10:$K$429,3,FALSE)</f>
        <v>M3</v>
      </c>
      <c r="H94" s="172">
        <f>VLOOKUP($E94,PLAN.A!$E$10:$K$429,7,FALSE)</f>
        <v>7433.3</v>
      </c>
    </row>
    <row r="95" spans="1:8" s="1" customFormat="1" ht="114.75">
      <c r="A95" s="156" t="str">
        <f t="shared" si="3"/>
        <v>B</v>
      </c>
      <c r="B95" s="202">
        <f t="shared" si="5"/>
        <v>0.76986728540217575</v>
      </c>
      <c r="C95" s="203">
        <f t="shared" si="4"/>
        <v>2.9740472415504689E-3</v>
      </c>
      <c r="E95" s="162" t="s">
        <v>1355</v>
      </c>
      <c r="F95" s="30" t="str">
        <f>VLOOKUP($E95,PLAN.A!$E$10:$K$429,2,FALSE)</f>
        <v>FORNECIMENTO E INSTALAÇÃO DE SUPORTE PARA LUMINÁRIA TIPO PÉTALA, COM UM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1)</v>
      </c>
      <c r="G95" s="71" t="str">
        <f>VLOOKUP($E95,PLAN.A!$E$10:$K$429,3,FALSE)</f>
        <v>UNID</v>
      </c>
      <c r="H95" s="172">
        <f>VLOOKUP($E95,PLAN.A!$E$10:$K$429,7,FALSE)</f>
        <v>7419.23</v>
      </c>
    </row>
    <row r="96" spans="1:8" s="1" customFormat="1" ht="63.75">
      <c r="A96" s="156" t="str">
        <f t="shared" si="3"/>
        <v>B</v>
      </c>
      <c r="B96" s="202">
        <f t="shared" si="5"/>
        <v>0.77283663861305207</v>
      </c>
      <c r="C96" s="203">
        <f t="shared" si="4"/>
        <v>2.9693532108763217E-3</v>
      </c>
      <c r="E96" s="162" t="s">
        <v>833</v>
      </c>
      <c r="F96" s="30" t="str">
        <f>VLOOKUP($E96,PLAN.A!$E$10:$K$429,2,FALSE)</f>
        <v>CAIXA DE DRENAGEM DE INSPEÇÃO/PASSAGEM EM ALVENARIA (60X60X60CM), REVESTIMENTO EM ARGAMASSA COM ADITIVO IMPERMEABILIZANTE, COM TAMPA EM GRELHA, INCLUSIVE ESCAVAÇÃO, REATERRO E TRANSPORTE COM RETIRADA DO MATERIAL ESCAVADO (EM CAÇAMBA)</v>
      </c>
      <c r="G96" s="71" t="str">
        <f>VLOOKUP($E96,PLAN.A!$E$10:$K$429,3,FALSE)</f>
        <v>UN</v>
      </c>
      <c r="H96" s="172">
        <f>VLOOKUP($E96,PLAN.A!$E$10:$K$429,7,FALSE)</f>
        <v>7407.52</v>
      </c>
    </row>
    <row r="97" spans="1:8" s="1" customFormat="1" ht="25.5">
      <c r="A97" s="156" t="str">
        <f t="shared" si="3"/>
        <v>B</v>
      </c>
      <c r="B97" s="202">
        <f t="shared" si="5"/>
        <v>0.77578114673245246</v>
      </c>
      <c r="C97" s="203">
        <f t="shared" si="4"/>
        <v>2.9445081194003466E-3</v>
      </c>
      <c r="E97" s="162" t="s">
        <v>663</v>
      </c>
      <c r="F97" s="30" t="str">
        <f>VLOOKUP($E97,PLAN.A!$E$10:$K$429,2,FALSE)</f>
        <v>EXECUÇÃO DE REVESTIMENTO TIPO CHAPISCO, ARGAMASSA TRAÇO 1:3, COM COLHER DE PEDREIRO. PREPARO MECÂNICO</v>
      </c>
      <c r="G97" s="71" t="str">
        <f>VLOOKUP($E97,PLAN.A!$E$10:$K$429,3,FALSE)</f>
        <v>M2</v>
      </c>
      <c r="H97" s="172">
        <f>VLOOKUP($E97,PLAN.A!$E$10:$K$429,7,FALSE)</f>
        <v>7345.54</v>
      </c>
    </row>
    <row r="98" spans="1:8" s="1" customFormat="1" ht="25.5">
      <c r="A98" s="156" t="str">
        <f t="shared" si="3"/>
        <v>B</v>
      </c>
      <c r="B98" s="202">
        <f t="shared" si="5"/>
        <v>0.77872311342106937</v>
      </c>
      <c r="C98" s="203">
        <f t="shared" si="4"/>
        <v>2.9419666886169055E-3</v>
      </c>
      <c r="E98" s="162" t="s">
        <v>1134</v>
      </c>
      <c r="F98" s="30" t="str">
        <f>VLOOKUP($E98,PLAN.A!$E$10:$K$429,2,FALSE)</f>
        <v xml:space="preserve">LASTRO DE CONCRETO MAGRO, INCLUSIVE TRANSPORTE, LANÇAMENTO E ADENSAMENTO </v>
      </c>
      <c r="G98" s="71" t="str">
        <f>VLOOKUP($E98,PLAN.A!$E$10:$K$429,3,FALSE)</f>
        <v>M3</v>
      </c>
      <c r="H98" s="172">
        <f>VLOOKUP($E98,PLAN.A!$E$10:$K$429,7,FALSE)</f>
        <v>7339.2</v>
      </c>
    </row>
    <row r="99" spans="1:8" s="1" customFormat="1" ht="38.25">
      <c r="A99" s="156" t="str">
        <f t="shared" si="3"/>
        <v>B</v>
      </c>
      <c r="B99" s="202">
        <f t="shared" si="5"/>
        <v>0.78165461374410972</v>
      </c>
      <c r="C99" s="203">
        <f t="shared" si="4"/>
        <v>2.9315003230403051E-3</v>
      </c>
      <c r="E99" s="162" t="s">
        <v>693</v>
      </c>
      <c r="F99" s="30" t="str">
        <f>VLOOKUP($E99,PLAN.A!$E$10:$K$429,2,FALSE)</f>
        <v>FORNECIMENTO E APLICAÇÃO DE PINTURA LÁTEX ACRÍLICA PREMIUM, APLICAÇÃO MANUAL EM TETO, MÍNIMO DUAS DEMÃOS. COR A DEFINIR EM PROJETO.</v>
      </c>
      <c r="G99" s="71" t="str">
        <f>VLOOKUP($E99,PLAN.A!$E$10:$K$429,3,FALSE)</f>
        <v>M2</v>
      </c>
      <c r="H99" s="172">
        <f>VLOOKUP($E99,PLAN.A!$E$10:$K$429,7,FALSE)</f>
        <v>7313.09</v>
      </c>
    </row>
    <row r="100" spans="1:8" s="1" customFormat="1" ht="76.5">
      <c r="A100" s="156" t="str">
        <f t="shared" si="3"/>
        <v>B</v>
      </c>
      <c r="B100" s="202">
        <f t="shared" si="5"/>
        <v>0.78453490864628617</v>
      </c>
      <c r="C100" s="203">
        <f t="shared" si="4"/>
        <v>2.880294902176461E-3</v>
      </c>
      <c r="E100" s="162" t="s">
        <v>1048</v>
      </c>
      <c r="F100" s="30" t="str">
        <f>VLOOKUP($E100,PLAN.A!$E$10:$K$429,2,FALSE)</f>
        <v>FORNECIMENTO E INSTALAÇÃO DE QUADRO DE DISTRIBUIÇÃO DE CIRCUITO - QDC - DE EMBUTIR, COM BARRAMENTO, PARA 600A, 56 POSIÇÕES DIN, EM CHAPA # 22 NA COR BRANCA, INCLUÍNDO ETIQUETAS DE IDENTIFICAÇÃO DOS CIRCUITOS, PROTEÇÃO PARA O BARRAMENTO EM POLICARBONATO OU CHAPA METÁLICA E PORTA PROJETOS NA PORTA. REFERÊNCIA QDETNII CEMAR OU SUPERIOR</v>
      </c>
      <c r="G100" s="71" t="str">
        <f>VLOOKUP($E100,PLAN.A!$E$10:$K$429,3,FALSE)</f>
        <v>UNID</v>
      </c>
      <c r="H100" s="172">
        <f>VLOOKUP($E100,PLAN.A!$E$10:$K$429,7,FALSE)</f>
        <v>7185.35</v>
      </c>
    </row>
    <row r="101" spans="1:8" s="1" customFormat="1" ht="25.5">
      <c r="A101" s="156" t="str">
        <f t="shared" si="3"/>
        <v>B</v>
      </c>
      <c r="B101" s="202">
        <f t="shared" si="5"/>
        <v>0.78740003112651413</v>
      </c>
      <c r="C101" s="203">
        <f t="shared" si="4"/>
        <v>2.8651224802279992E-3</v>
      </c>
      <c r="E101" s="162" t="s">
        <v>809</v>
      </c>
      <c r="F101" s="30" t="str">
        <f>VLOOKUP($E101,PLAN.A!$E$10:$K$429,2,FALSE)</f>
        <v>FORNECIMENTO E ASSENTAMENTO DE TUBO PVC RÍGIDO, ESGOTO, PBV - SÉRIE NORMAL, DN 100 MM (4"), INCLUSIVE CONEXÕES</v>
      </c>
      <c r="G101" s="71" t="str">
        <f>VLOOKUP($E101,PLAN.A!$E$10:$K$429,3,FALSE)</f>
        <v>M</v>
      </c>
      <c r="H101" s="172">
        <f>VLOOKUP($E101,PLAN.A!$E$10:$K$429,7,FALSE)</f>
        <v>7147.5</v>
      </c>
    </row>
    <row r="102" spans="1:8" s="1" customFormat="1" ht="25.5">
      <c r="A102" s="156" t="str">
        <f t="shared" si="3"/>
        <v>B</v>
      </c>
      <c r="B102" s="202">
        <f t="shared" si="5"/>
        <v>0.7902625720902996</v>
      </c>
      <c r="C102" s="203">
        <f t="shared" si="4"/>
        <v>2.8625409637855134E-3</v>
      </c>
      <c r="E102" s="162" t="s">
        <v>1253</v>
      </c>
      <c r="F102" s="30" t="str">
        <f>VLOOKUP($E102,PLAN.A!$E$10:$K$429,2,FALSE)</f>
        <v>FORNECIMENTO E INSTALAÇÃO DE TELA MOSQUITEIRO EM NYLON COM MOLDURA EM ALUMÍNIO ANODIZADO NATUAL</v>
      </c>
      <c r="G102" s="71" t="str">
        <f>VLOOKUP($E102,PLAN.A!$E$10:$K$429,3,FALSE)</f>
        <v>M2</v>
      </c>
      <c r="H102" s="172">
        <f>VLOOKUP($E102,PLAN.A!$E$10:$K$429,7,FALSE)</f>
        <v>7141.06</v>
      </c>
    </row>
    <row r="103" spans="1:8" s="1" customFormat="1" ht="38.25">
      <c r="A103" s="156" t="str">
        <f t="shared" si="3"/>
        <v>B</v>
      </c>
      <c r="B103" s="202">
        <f t="shared" si="5"/>
        <v>0.79312425522098151</v>
      </c>
      <c r="C103" s="203">
        <f t="shared" si="4"/>
        <v>2.8616831306819543E-3</v>
      </c>
      <c r="E103" s="162" t="s">
        <v>778</v>
      </c>
      <c r="F103" s="30" t="str">
        <f>VLOOKUP($E103,PLAN.A!$E$10:$K$429,2,FALSE)</f>
        <v>FORNECIMENTO E INSTALAÇÃO DE CAIXA D'ÁGUA EM POLIETILENO, TIPO TANQUE, COM TAMPA EM ROSCA, CAPACIDADE DE 2.000L. REF.: TANQUE 2.000L DE POLIETILENO AZUL FORTLEV OU SIMILAR</v>
      </c>
      <c r="G103" s="71" t="str">
        <f>VLOOKUP($E103,PLAN.A!$E$10:$K$429,3,FALSE)</f>
        <v>UNID</v>
      </c>
      <c r="H103" s="172">
        <f>VLOOKUP($E103,PLAN.A!$E$10:$K$429,7,FALSE)</f>
        <v>7138.92</v>
      </c>
    </row>
    <row r="104" spans="1:8" s="1" customFormat="1" ht="63.75">
      <c r="A104" s="156" t="str">
        <f t="shared" si="3"/>
        <v>B</v>
      </c>
      <c r="B104" s="202">
        <f t="shared" si="5"/>
        <v>0.7959416236555894</v>
      </c>
      <c r="C104" s="203">
        <f t="shared" si="4"/>
        <v>2.8173684346079137E-3</v>
      </c>
      <c r="E104" s="162" t="s">
        <v>632</v>
      </c>
      <c r="F104" s="30" t="str">
        <f>VLOOKUP($E104,PLAN.A!$E$10:$K$429,2,FALSE)</f>
        <v>FORNECIMENTO E EXECUÇÃO DE CAMADA DE ENCHIMENTO PARA INCLINAÇÃO DA ÁREA IMPERMEABILIZADA COM AGREGADO EM BRITA LEVE SINTÉTICA EM E.V.A (MATERIAL ATÓXICO E ESTÁVEL) EM TRAÇO MÍNIMO DE 1:4 (CIMENTO - AGREGADO LEVE) E RESISTÊNCIA MÍNIMA DE 6KG/CM2. ESPESSURA MÉDIA DA CAMADA DE 8 CM.</v>
      </c>
      <c r="G104" s="71" t="str">
        <f>VLOOKUP($E104,PLAN.A!$E$10:$K$429,3,FALSE)</f>
        <v>M3</v>
      </c>
      <c r="H104" s="172">
        <f>VLOOKUP($E104,PLAN.A!$E$10:$K$429,7,FALSE)</f>
        <v>7028.37</v>
      </c>
    </row>
    <row r="105" spans="1:8" s="1" customFormat="1" ht="38.25">
      <c r="A105" s="156" t="str">
        <f t="shared" si="3"/>
        <v>B</v>
      </c>
      <c r="B105" s="202">
        <f t="shared" si="5"/>
        <v>0.79869871528469161</v>
      </c>
      <c r="C105" s="203">
        <f t="shared" si="4"/>
        <v>2.7570916291022284E-3</v>
      </c>
      <c r="E105" s="162" t="s">
        <v>1119</v>
      </c>
      <c r="F105" s="30" t="str">
        <f>VLOOKUP($E105,PLAN.A!$E$10:$K$429,2,FALSE)</f>
        <v>ELETRODUTO RÍGIDO ROSCÁVEL, PVC, DN 60 MM (2"), PARA REDE ENTERRADA DE DISTRIBUIÇÃO DE ENERGIA ELÉTRICA - FORNECIMENTO E INSTALAÇÃO. AF_12/2021</v>
      </c>
      <c r="G105" s="71" t="str">
        <f>VLOOKUP($E105,PLAN.A!$E$10:$K$429,3,FALSE)</f>
        <v>M</v>
      </c>
      <c r="H105" s="172">
        <f>VLOOKUP($E105,PLAN.A!$E$10:$K$429,7,FALSE)</f>
        <v>6878</v>
      </c>
    </row>
    <row r="106" spans="1:8" s="1" customFormat="1" ht="76.5">
      <c r="A106" s="156" t="str">
        <f t="shared" si="3"/>
        <v>C</v>
      </c>
      <c r="B106" s="202">
        <f t="shared" si="5"/>
        <v>0.8014000237106671</v>
      </c>
      <c r="C106" s="203">
        <f t="shared" si="4"/>
        <v>2.7013084259754671E-3</v>
      </c>
      <c r="E106" s="162" t="s">
        <v>973</v>
      </c>
      <c r="F106" s="30" t="str">
        <f>VLOOKUP($E106,PLAN.A!$E$10:$K$429,2,FALSE)</f>
        <v>P15 - 115X310CM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06" s="71" t="str">
        <f>VLOOKUP($E106,PLAN.A!$E$10:$K$429,3,FALSE)</f>
        <v>UNID</v>
      </c>
      <c r="H106" s="172">
        <f>VLOOKUP($E106,PLAN.A!$E$10:$K$429,7,FALSE)</f>
        <v>6738.84</v>
      </c>
    </row>
    <row r="107" spans="1:8" s="1" customFormat="1" ht="51">
      <c r="A107" s="156" t="str">
        <f t="shared" si="3"/>
        <v>C</v>
      </c>
      <c r="B107" s="202">
        <f t="shared" si="5"/>
        <v>0.80409567204158539</v>
      </c>
      <c r="C107" s="203">
        <f t="shared" si="4"/>
        <v>2.6956483309183393E-3</v>
      </c>
      <c r="E107" s="162" t="s">
        <v>687</v>
      </c>
      <c r="F107" s="30" t="str">
        <f>VLOOKUP($E107,PLAN.A!$E$10:$K$429,2,FALSE)</f>
        <v>FORNECIMENTO E ASSENTAMENTO DE DIVISÓRIA EM GRANITO VERDE UBATUBA OU SIMILAR, E=2CM, POLIDA NAS DUAS FACES E TESTADAS, ENGASTAMENTO DE 3CM NO PISO E NA PAREDE. COLADA EM OUTRA DIVISÓRIA POR MEIO DE COLA À BASE EPOXI</v>
      </c>
      <c r="G107" s="71" t="str">
        <f>VLOOKUP($E107,PLAN.A!$E$10:$K$429,3,FALSE)</f>
        <v>M2</v>
      </c>
      <c r="H107" s="172">
        <f>VLOOKUP($E107,PLAN.A!$E$10:$K$429,7,FALSE)</f>
        <v>6724.72</v>
      </c>
    </row>
    <row r="108" spans="1:8" s="1" customFormat="1" ht="25.5">
      <c r="A108" s="156" t="str">
        <f t="shared" si="3"/>
        <v>C</v>
      </c>
      <c r="B108" s="202">
        <f t="shared" si="5"/>
        <v>0.80673151657777475</v>
      </c>
      <c r="C108" s="203">
        <f t="shared" si="4"/>
        <v>2.6358445361893829E-3</v>
      </c>
      <c r="E108" s="162" t="s">
        <v>698</v>
      </c>
      <c r="F108" s="30" t="str">
        <f>VLOOKUP($E108,PLAN.A!$E$10:$K$429,2,FALSE)</f>
        <v>EMASSAMENTO COM MASSA LÁTEX, APLICAÇÃO EM PAREDE, MÍNIMO DUAS DEMÃOS, LIXAMENTO MANUAL.</v>
      </c>
      <c r="G108" s="71" t="str">
        <f>VLOOKUP($E108,PLAN.A!$E$10:$K$429,3,FALSE)</f>
        <v>M2</v>
      </c>
      <c r="H108" s="172">
        <f>VLOOKUP($E108,PLAN.A!$E$10:$K$429,7,FALSE)</f>
        <v>6575.53</v>
      </c>
    </row>
    <row r="109" spans="1:8" s="1" customFormat="1" ht="140.25">
      <c r="A109" s="156" t="str">
        <f t="shared" si="3"/>
        <v>C</v>
      </c>
      <c r="B109" s="202">
        <f t="shared" si="5"/>
        <v>0.8093577124958321</v>
      </c>
      <c r="C109" s="203">
        <f t="shared" si="4"/>
        <v>2.6261959180572969E-3</v>
      </c>
      <c r="E109" s="162" t="s">
        <v>1373</v>
      </c>
      <c r="F109" s="30" t="str">
        <f>VLOOKUP($E109,PLAN.A!$E$10:$K$429,2,FALSE)</f>
        <v>FORNECIMENTO E INSTALAÇÃO DO PROJETOR LED DE 125W, CORPO: ALUMÍNIO; DISSIPADOR: ALUMÍNIO EXTRUDADO; ACABAMENTO: PINTURA ELETROSTÁTICA NA COR PRETA; CABECEIRA: ALUMÍNIO INJETADO;DIFUSOR: LENTE DE VIDRO LISO PLANO TEMPERADO DE ELEVADA RESISTÊNCIA À IMPACTOS IK08;TENSÃO: 220VAC, 50/60HZ; (MONOCROMÁTICO E RGB). FATOR DE POTÊNCIA: &gt;0.95. EFICIÊNCIA: &gt;90%. TEMPERATURA DE USO: -30OC A +50 OC; FONTE DE ALIMENTAÇÃO: INTEGRADO À LUMINÁRIA; VIDA ÚTIL: 60.000HS; INSTALAÇÃO: AÇO ZINCADO, REGULÁVEL PARA INSTALAÇÃO. GRAU DE PROTEÇÃO: IP66 CONJUNTO ÓPTICO E ALOJAMENTO PARA DRIVER. &gt;=15000LM</v>
      </c>
      <c r="G109" s="71" t="str">
        <f>VLOOKUP($E109,PLAN.A!$E$10:$K$429,3,FALSE)</f>
        <v>UNID</v>
      </c>
      <c r="H109" s="172">
        <f>VLOOKUP($E109,PLAN.A!$E$10:$K$429,7,FALSE)</f>
        <v>6551.46</v>
      </c>
    </row>
    <row r="110" spans="1:8" s="1" customFormat="1" ht="89.25">
      <c r="A110" s="156" t="str">
        <f t="shared" si="3"/>
        <v>C</v>
      </c>
      <c r="B110" s="202">
        <f t="shared" si="5"/>
        <v>0.81196028192644842</v>
      </c>
      <c r="C110" s="203">
        <f t="shared" si="4"/>
        <v>2.6025694306162843E-3</v>
      </c>
      <c r="E110" s="162" t="s">
        <v>993</v>
      </c>
      <c r="F110" s="30" t="str">
        <f>VLOOKUP($E110,PLAN.A!$E$10:$K$429,2,FALSE)</f>
        <v>J5 - FORNECIMENTO E INSTALAÇÃO DE JANELA REDONDA, DIÂMETRO 100CM, DIVIDIDA EM DUAS PARTES, TIPO VENEZIANA FIXA, DISTÂNCIA ENTRE AS FOLHAS DE NO MÍNIMO 5CM E TRANSPASSE MÍNIMO DE 10CM. VIDRO MINI BOREAL INCOLOR DE 6MM. MOLDURA REDONDA EM METAL COR PRETO FOSCO (REF.: MOLDURA PARA ESPELHO REDONDO 100CM BRIEDLDESIGN) E PERFIL U HORIZONTAL EM ALUMÍNIO PRETO FOSCO. DE ACORDO COM DETALHES DO PROJETO.</v>
      </c>
      <c r="G110" s="71" t="str">
        <f>VLOOKUP($E110,PLAN.A!$E$10:$K$429,3,FALSE)</f>
        <v>UNID</v>
      </c>
      <c r="H110" s="172">
        <f>VLOOKUP($E110,PLAN.A!$E$10:$K$429,7,FALSE)</f>
        <v>6492.52</v>
      </c>
    </row>
    <row r="111" spans="1:8" s="1" customFormat="1" ht="25.5">
      <c r="A111" s="156" t="str">
        <f t="shared" si="3"/>
        <v>C</v>
      </c>
      <c r="B111" s="202">
        <f t="shared" si="5"/>
        <v>0.81456047026891742</v>
      </c>
      <c r="C111" s="203">
        <f t="shared" si="4"/>
        <v>2.6001883424690221E-3</v>
      </c>
      <c r="E111" s="162" t="s">
        <v>697</v>
      </c>
      <c r="F111" s="30" t="str">
        <f>VLOOKUP($E111,PLAN.A!$E$10:$K$429,2,FALSE)</f>
        <v>FORNECIMENTO E APLICAÇÃO DE PINTURA HIDROFUGANTE COM SILICONE, APLICAÇÃO MANUAL, MÍNIMO 2 DEMÃOS.</v>
      </c>
      <c r="G111" s="71" t="str">
        <f>VLOOKUP($E111,PLAN.A!$E$10:$K$429,3,FALSE)</f>
        <v>M2</v>
      </c>
      <c r="H111" s="172">
        <f>VLOOKUP($E111,PLAN.A!$E$10:$K$429,7,FALSE)</f>
        <v>6486.58</v>
      </c>
    </row>
    <row r="112" spans="1:8" s="1" customFormat="1" ht="25.5">
      <c r="A112" s="156" t="str">
        <f t="shared" si="3"/>
        <v>C</v>
      </c>
      <c r="B112" s="202">
        <f t="shared" si="5"/>
        <v>0.81713036187028043</v>
      </c>
      <c r="C112" s="203">
        <f t="shared" si="4"/>
        <v>2.5698916013629524E-3</v>
      </c>
      <c r="E112" s="162" t="s">
        <v>1073</v>
      </c>
      <c r="F112" s="30" t="str">
        <f>VLOOKUP($E112,PLAN.A!$E$10:$K$429,2,FALSE)</f>
        <v>CORDOALHA DE COBRE NU 50 MM², NÃO ENTERRADA, COM ISOLADOR - FORNECIMENTO E INSTALAÇÃO. AF_08/2023</v>
      </c>
      <c r="G112" s="71" t="str">
        <f>VLOOKUP($E112,PLAN.A!$E$10:$K$429,3,FALSE)</f>
        <v>M</v>
      </c>
      <c r="H112" s="172">
        <f>VLOOKUP($E112,PLAN.A!$E$10:$K$429,7,FALSE)</f>
        <v>6411</v>
      </c>
    </row>
    <row r="113" spans="1:8" s="1" customFormat="1" ht="63.75">
      <c r="A113" s="156" t="str">
        <f t="shared" si="3"/>
        <v>C</v>
      </c>
      <c r="B113" s="202">
        <f t="shared" si="5"/>
        <v>0.81962635555919428</v>
      </c>
      <c r="C113" s="203">
        <f t="shared" si="4"/>
        <v>2.4959936889138398E-3</v>
      </c>
      <c r="E113" s="162" t="s">
        <v>613</v>
      </c>
      <c r="F113" s="30" t="str">
        <f>VLOOKUP($E113,PLAN.A!$E$10:$K$429,2,FALSE)</f>
        <v>FORNECIMENTO, CORTE, DOBRA E MONTAGEM DE ARMAÇÕES DE AÇO CA-50/60 NAS FORMAS, INCLUSIVE INSTALAÇÃO DE ESPAÇADORES E DISTANCIADORES E PONTEIRA DE PROTEÇÃO COM A FUNÇÃO DE PREVENIR ACIDENTES DE OBRAS ATRAVÉS DA PROTEÇÃO DE PONTAS DOS VERGALHÕES.</v>
      </c>
      <c r="G113" s="71" t="str">
        <f>VLOOKUP($E113,PLAN.A!$E$10:$K$429,3,FALSE)</f>
        <v>KG</v>
      </c>
      <c r="H113" s="172">
        <f>VLOOKUP($E113,PLAN.A!$E$10:$K$429,7,FALSE)</f>
        <v>6226.65</v>
      </c>
    </row>
    <row r="114" spans="1:8" s="1" customFormat="1" ht="25.5">
      <c r="A114" s="156" t="str">
        <f t="shared" si="3"/>
        <v>C</v>
      </c>
      <c r="B114" s="202">
        <f t="shared" si="5"/>
        <v>0.82207959789273677</v>
      </c>
      <c r="C114" s="203">
        <f t="shared" si="4"/>
        <v>2.4532423335425469E-3</v>
      </c>
      <c r="E114" s="162" t="s">
        <v>1375</v>
      </c>
      <c r="F114" s="30" t="str">
        <f>VLOOKUP($E114,PLAN.A!$E$10:$K$429,2,FALSE)</f>
        <v>CURA ÚMIDA EM LAJE, COM UTILIZAÇÃO DE MANTA GEOTEXTIL NÃO TECIDO, 100% POLIÉSTER E ASPERSÃO DE ÁGUA</v>
      </c>
      <c r="G114" s="71" t="str">
        <f>VLOOKUP($E114,PLAN.A!$E$10:$K$429,3,FALSE)</f>
        <v>M2</v>
      </c>
      <c r="H114" s="172">
        <f>VLOOKUP($E114,PLAN.A!$E$10:$K$429,7,FALSE)</f>
        <v>6120</v>
      </c>
    </row>
    <row r="115" spans="1:8" s="1" customFormat="1" ht="38.25">
      <c r="A115" s="156" t="str">
        <f t="shared" ref="A115:A174" si="6">IF(B115&lt;=50%,"A",IF(B115&lt;=80%,"B","C"))</f>
        <v>C</v>
      </c>
      <c r="B115" s="202">
        <f t="shared" si="5"/>
        <v>0.82452402138128944</v>
      </c>
      <c r="C115" s="203">
        <f t="shared" si="4"/>
        <v>2.4444234885526881E-3</v>
      </c>
      <c r="E115" s="162" t="s">
        <v>1273</v>
      </c>
      <c r="F115" s="30" t="str">
        <f>VLOOKUP($E115,PLAN.A!$E$10:$K$429,2,FALSE)</f>
        <v>BOTA-FORA EM CAÇAMBA ALUGADA, INCLUSIVE TRANSPORTE HORIZONTAL E VERTICAL NO INTERIOR DA OBRA E CARGA. (MOVIMENTAÇÃO EM CAÇAMBA ALUGADA)</v>
      </c>
      <c r="G115" s="71" t="str">
        <f>VLOOKUP($E115,PLAN.A!$E$10:$K$429,3,FALSE)</f>
        <v>M3</v>
      </c>
      <c r="H115" s="172">
        <f>VLOOKUP($E115,PLAN.A!$E$10:$K$429,7,FALSE)</f>
        <v>6098</v>
      </c>
    </row>
    <row r="116" spans="1:8" s="1" customFormat="1" ht="127.5">
      <c r="A116" s="156" t="str">
        <f t="shared" si="6"/>
        <v>C</v>
      </c>
      <c r="B116" s="202">
        <f t="shared" si="5"/>
        <v>0.82696230374687651</v>
      </c>
      <c r="C116" s="203">
        <f t="shared" si="4"/>
        <v>2.4382823655870228E-3</v>
      </c>
      <c r="E116" s="162" t="s">
        <v>994</v>
      </c>
      <c r="F116" s="30" t="str">
        <f>VLOOKUP($E116,PLAN.A!$E$10:$K$429,2,FALSE)</f>
        <v>J7 - 200X120/90CM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v>
      </c>
      <c r="G116" s="71" t="str">
        <f>VLOOKUP($E116,PLAN.A!$E$10:$K$429,3,FALSE)</f>
        <v>UNID</v>
      </c>
      <c r="H116" s="172">
        <f>VLOOKUP($E116,PLAN.A!$E$10:$K$429,7,FALSE)</f>
        <v>6082.68</v>
      </c>
    </row>
    <row r="117" spans="1:8" s="1" customFormat="1" ht="51">
      <c r="A117" s="156" t="str">
        <f t="shared" si="6"/>
        <v>C</v>
      </c>
      <c r="B117" s="202">
        <f t="shared" si="5"/>
        <v>0.82937426186016883</v>
      </c>
      <c r="C117" s="203">
        <f t="shared" si="4"/>
        <v>2.4119581132922945E-3</v>
      </c>
      <c r="E117" s="162" t="s">
        <v>925</v>
      </c>
      <c r="F117" s="30" t="str">
        <f>VLOOKUP($E117,PLAN.A!$E$10:$K$429,2,FALSE)</f>
        <v>ELABORAÇÃO DE PROJETO EXECUTIVO DE ESTRUTURA METÁLICA, COM APRESENTAÇÃO DE MEMORIAL DE CÁLCULO, SEGUINDO DIRETRIZES ESTABELECIDAS PELA FISCALIZAÇÃO. INCLUSIVE EMISSÃO DE ANOTAÇÃO DE RESPONSABILIDADE TÉCNICA</v>
      </c>
      <c r="G117" s="71" t="str">
        <f>VLOOKUP($E117,PLAN.A!$E$10:$K$429,3,FALSE)</f>
        <v>UNID</v>
      </c>
      <c r="H117" s="172">
        <f>VLOOKUP($E117,PLAN.A!$E$10:$K$429,7,FALSE)</f>
        <v>6017.01</v>
      </c>
    </row>
    <row r="118" spans="1:8" s="1" customFormat="1" ht="63.75">
      <c r="A118" s="156" t="str">
        <f t="shared" si="6"/>
        <v>C</v>
      </c>
      <c r="B118" s="202">
        <f t="shared" si="5"/>
        <v>0.83176375196156649</v>
      </c>
      <c r="C118" s="203">
        <f t="shared" si="4"/>
        <v>2.3894901013976769E-3</v>
      </c>
      <c r="E118" s="162" t="s">
        <v>736</v>
      </c>
      <c r="F118" s="30" t="str">
        <f>VLOOKUP($E118,PLAN.A!$E$10:$K$429,2,FALSE)</f>
        <v>P3 e P4 - FORNECIMENTO E INSTALAÇÃO DE PORTA DE ALUMÍNIO ANODIZADO FOSCO NA COR NATURAL, EM VENEZIANA VENTILADA, INCLUSIVE GUARNIÇÃO/MOLDURA, FECHADURA EM TARJETA LIVRE/OCUPADO E MATERIAIS ACESSÓRIOS PARA FIXAÇÃO, DE ACORDO COM DETALHES DO PROJETO</v>
      </c>
      <c r="G118" s="71" t="str">
        <f>VLOOKUP($E118,PLAN.A!$E$10:$K$429,3,FALSE)</f>
        <v>M2</v>
      </c>
      <c r="H118" s="172">
        <f>VLOOKUP($E118,PLAN.A!$E$10:$K$429,7,FALSE)</f>
        <v>5960.96</v>
      </c>
    </row>
    <row r="119" spans="1:8" s="1" customFormat="1" ht="63.75">
      <c r="A119" s="156" t="str">
        <f t="shared" si="6"/>
        <v>C</v>
      </c>
      <c r="B119" s="202">
        <f t="shared" si="5"/>
        <v>0.83410306283497182</v>
      </c>
      <c r="C119" s="203">
        <f t="shared" si="4"/>
        <v>2.33931087340538E-3</v>
      </c>
      <c r="E119" s="162" t="s">
        <v>1109</v>
      </c>
      <c r="F119" s="30" t="str">
        <f>VLOOKUP($E119,PLAN.A!$E$10:$K$429,2,FALSE)</f>
        <v>FORNECIMENTO E INSTALAÇÃO DE CABO DE COBRE FLEXÍVEL ISOLADO, 25,0 MM2, ANTI-CHAMA 0,6/1KV, VÁRIAS CORES CONF. NORMA, ISOLAMENTO DUPLO EM PVC, SEM CHUMBO, NÃO PROPAGANTE DE CHAMA, BAIXA EMISSÃO DE FUMAÇAS E GASES TÓXICOS, SEGUNDO ORIENTAÇÕES DE CORES E OUTRAS DIRETRIZES DA NBR 5410/2004</v>
      </c>
      <c r="G119" s="71" t="str">
        <f>VLOOKUP($E119,PLAN.A!$E$10:$K$429,3,FALSE)</f>
        <v>M</v>
      </c>
      <c r="H119" s="172">
        <f>VLOOKUP($E119,PLAN.A!$E$10:$K$429,7,FALSE)</f>
        <v>5835.78</v>
      </c>
    </row>
    <row r="120" spans="1:8" s="1" customFormat="1" ht="51">
      <c r="A120" s="156" t="str">
        <f t="shared" si="6"/>
        <v>C</v>
      </c>
      <c r="B120" s="202">
        <f t="shared" si="5"/>
        <v>0.8364117362391692</v>
      </c>
      <c r="C120" s="203">
        <f t="shared" si="4"/>
        <v>2.3086734041974297E-3</v>
      </c>
      <c r="E120" s="162" t="s">
        <v>927</v>
      </c>
      <c r="F120" s="30" t="str">
        <f>VLOOKUP($E120,PLAN.A!$E$10:$K$429,2,FALSE)</f>
        <v>ELABORAÇÃO DE PROJETO EXECUTIVO HIDROSSANITÁRIO, COM APRESENTAÇÃO DE MEMORIAL DE CÁLCULO, SEGUINDO DIRETRIZES ESTABELECIDAS PELA FISCALIZAÇÃO. INCLUSIVE EMISSÃO DE ANOTAÇÃO DE RESPONSABILIDADE TÉCNICA</v>
      </c>
      <c r="G120" s="71" t="str">
        <f>VLOOKUP($E120,PLAN.A!$E$10:$K$429,3,FALSE)</f>
        <v>UNID</v>
      </c>
      <c r="H120" s="172">
        <f>VLOOKUP($E120,PLAN.A!$E$10:$K$429,7,FALSE)</f>
        <v>5759.35</v>
      </c>
    </row>
    <row r="121" spans="1:8" s="1" customFormat="1" ht="89.25">
      <c r="A121" s="156" t="str">
        <f t="shared" si="6"/>
        <v>C</v>
      </c>
      <c r="B121" s="202">
        <f t="shared" si="5"/>
        <v>0.83858607458277568</v>
      </c>
      <c r="C121" s="203">
        <f t="shared" si="4"/>
        <v>2.1743383436064524E-3</v>
      </c>
      <c r="E121" s="162" t="s">
        <v>857</v>
      </c>
      <c r="F121" s="30" t="str">
        <f>VLOOKUP($E121,PLAN.A!$E$10:$K$429,2,FALSE)</f>
        <v>FORNECIMENTO E EXECUÇÃO DE CAMADA DE REGULARIZAÇÃO PARA IMPERMEABILIZAÇÃO, ARGAMASSA 1:4 - CIMENTO E AREIA, PREPARO MECÂNICO, ESPESSURA MÉDIA DE 3CM, EM LAJE. INCLUSO ADITIVO IMPERMEABILIZANTE LÍQUIDO PARA ARGAMASSA. CAIMENTO DE 2% EM DIREÇÃO AOS RALOS E ACABAMENTO MEIA CANA NO ENCONTRO COM AS PAREDES. INCLUSO ADITIVO IMPERBEABILIZANTE LÍQUIDO PARA ARGAMASSA</v>
      </c>
      <c r="G121" s="71" t="str">
        <f>VLOOKUP($E121,PLAN.A!$E$10:$K$429,3,FALSE)</f>
        <v>M2</v>
      </c>
      <c r="H121" s="172">
        <f>VLOOKUP($E121,PLAN.A!$E$10:$K$429,7,FALSE)</f>
        <v>5424.23</v>
      </c>
    </row>
    <row r="122" spans="1:8" s="1" customFormat="1" ht="38.25">
      <c r="A122" s="156" t="str">
        <f t="shared" si="6"/>
        <v>C</v>
      </c>
      <c r="B122" s="202">
        <f t="shared" si="5"/>
        <v>0.84075628410350056</v>
      </c>
      <c r="C122" s="203">
        <f t="shared" si="4"/>
        <v>2.1702095207248371E-3</v>
      </c>
      <c r="E122" s="162" t="s">
        <v>636</v>
      </c>
      <c r="F122" s="30" t="str">
        <f>VLOOKUP($E122,PLAN.A!$E$10:$K$429,2,FALSE)</f>
        <v>FORNECIMENTO E EXECUÇÃO DE PROTEÇÃO MECÂNICA DE SUPERFICIE HORIZONTAL COM ARGAMASSA DE CIMENTO E AREIA, TRAÇO 1:3, E=3CM. INCLUSO FILME DE POLIETILENO DE 20 A 25 MICRA.</v>
      </c>
      <c r="G122" s="71" t="str">
        <f>VLOOKUP($E122,PLAN.A!$E$10:$K$429,3,FALSE)</f>
        <v>M2</v>
      </c>
      <c r="H122" s="172">
        <f>VLOOKUP($E122,PLAN.A!$E$10:$K$429,7,FALSE)</f>
        <v>5413.93</v>
      </c>
    </row>
    <row r="123" spans="1:8" s="1" customFormat="1" ht="25.5">
      <c r="A123" s="156" t="str">
        <f t="shared" si="6"/>
        <v>C</v>
      </c>
      <c r="B123" s="202">
        <f t="shared" si="5"/>
        <v>0.84291489684306375</v>
      </c>
      <c r="C123" s="203">
        <f t="shared" si="4"/>
        <v>2.1586127395631727E-3</v>
      </c>
      <c r="E123" s="162" t="s">
        <v>1080</v>
      </c>
      <c r="F123" s="30" t="str">
        <f>VLOOKUP($E123,PLAN.A!$E$10:$K$429,2,FALSE)</f>
        <v>FORNECIMENTO E INSTALAÇÃO DE CAIXA PARA PERFILADO COM TOMADA 2P+T - 10A</v>
      </c>
      <c r="G123" s="71" t="str">
        <f>VLOOKUP($E123,PLAN.A!$E$10:$K$429,3,FALSE)</f>
        <v>UNID</v>
      </c>
      <c r="H123" s="172">
        <f>VLOOKUP($E123,PLAN.A!$E$10:$K$429,7,FALSE)</f>
        <v>5385</v>
      </c>
    </row>
    <row r="124" spans="1:8" s="1" customFormat="1" ht="38.25">
      <c r="A124" s="156" t="str">
        <f t="shared" si="6"/>
        <v>C</v>
      </c>
      <c r="B124" s="202">
        <f t="shared" si="5"/>
        <v>0.84506906007447291</v>
      </c>
      <c r="C124" s="203">
        <f t="shared" si="4"/>
        <v>2.154163231409198E-3</v>
      </c>
      <c r="E124" s="162" t="s">
        <v>832</v>
      </c>
      <c r="F124" s="30" t="str">
        <f>VLOOKUP($E124,PLAN.A!$E$10:$K$429,2,FALSE)</f>
        <v>FORNECIMENTO E ASSENTAMENTO DE TUBO PVC RÍGIDO, DRENAGEM/PLUVIAL, PBV - SÉRIE NORMAL, DN 150 MM (6"), INCLUSIVE CONEXÕES</v>
      </c>
      <c r="G124" s="71" t="str">
        <f>VLOOKUP($E124,PLAN.A!$E$10:$K$429,3,FALSE)</f>
        <v>M</v>
      </c>
      <c r="H124" s="172">
        <f>VLOOKUP($E124,PLAN.A!$E$10:$K$429,7,FALSE)</f>
        <v>5373.9</v>
      </c>
    </row>
    <row r="125" spans="1:8" s="1" customFormat="1" ht="63.75">
      <c r="A125" s="156" t="str">
        <f t="shared" si="6"/>
        <v>C</v>
      </c>
      <c r="B125" s="202">
        <f t="shared" si="5"/>
        <v>0.84720402227519964</v>
      </c>
      <c r="C125" s="203">
        <f t="shared" si="4"/>
        <v>2.1349622007267328E-3</v>
      </c>
      <c r="E125" s="162" t="s">
        <v>1108</v>
      </c>
      <c r="F125" s="30" t="str">
        <f>VLOOKUP($E125,PLAN.A!$E$10:$K$429,2,FALSE)</f>
        <v>FORNECIMENTO E INSTALAÇÃO DE CABO DE COBRE FLEXÍVEL ISOLADO, 16,0 MM2, ANTI-CHAMA 0,6/1KV, VÁRIAS CORES CONF. NORMA, ISOLAMENTO DUPLO EM PVC, SEM CHUMBO, NÃO PROPAGANTE DE CHAMA, BAIXA EMISSÃO DE FUMAÇAS E GASES TÓXICOS, SEGUNDO ORIENTAÇÕES DE CORES E OUTRAS DIRETRIZES DA NBR 5410/2004</v>
      </c>
      <c r="G125" s="71" t="str">
        <f>VLOOKUP($E125,PLAN.A!$E$10:$K$429,3,FALSE)</f>
        <v>M</v>
      </c>
      <c r="H125" s="172">
        <f>VLOOKUP($E125,PLAN.A!$E$10:$K$429,7,FALSE)</f>
        <v>5326</v>
      </c>
    </row>
    <row r="126" spans="1:8" s="1" customFormat="1" ht="63.75">
      <c r="A126" s="156" t="str">
        <f t="shared" si="6"/>
        <v>C</v>
      </c>
      <c r="B126" s="202">
        <f t="shared" si="5"/>
        <v>0.84932375192548937</v>
      </c>
      <c r="C126" s="203">
        <f t="shared" si="4"/>
        <v>2.1197296502897039E-3</v>
      </c>
      <c r="E126" s="162" t="s">
        <v>1111</v>
      </c>
      <c r="F126" s="30" t="str">
        <f>VLOOKUP($E126,PLAN.A!$E$10:$K$429,2,FALSE)</f>
        <v>FORNECIMENTO E INSTALAÇÃO DE CABO DE COBRE FLEXÍVEL ISOLADO, 50 MM2, ANTI-CHAMA 0,6/1KV, VÁRIAS CORES CONF. NORMA, ISOLAMENTO DUPLO EM PVC, SEM CHUMBO, NÃO PROPAGANTE DE CHAMA, BAIXA EMISSÃO DE FUMAÇAS E GASES TÓXICOS, SEGUNDO ORIENTAÇÕES DE CORES E OUTRAS DIRETRIZES DA NBR 5410/2004</v>
      </c>
      <c r="G126" s="71" t="str">
        <f>VLOOKUP($E126,PLAN.A!$E$10:$K$429,3,FALSE)</f>
        <v>M</v>
      </c>
      <c r="H126" s="172">
        <f>VLOOKUP($E126,PLAN.A!$E$10:$K$429,7,FALSE)</f>
        <v>5288</v>
      </c>
    </row>
    <row r="127" spans="1:8" s="1" customFormat="1" ht="153">
      <c r="A127" s="156" t="str">
        <f t="shared" si="6"/>
        <v>C</v>
      </c>
      <c r="B127" s="202">
        <f t="shared" si="5"/>
        <v>0.85142223617648527</v>
      </c>
      <c r="C127" s="203">
        <f t="shared" si="4"/>
        <v>2.098484250995953E-3</v>
      </c>
      <c r="E127" s="162" t="s">
        <v>1141</v>
      </c>
      <c r="F127" s="30" t="str">
        <f>VLOOKUP($E127,PLAN.A!$E$10:$K$429,2,FALSE)</f>
        <v>FORNECIMENTO E INSTALAÇÃO DE CABO ÓPTICO CONSTITUÍDO POR FIBRAS MONOMODO, COM REVESTIMENTO PRIMÁRIO EM ACRILATO E REVESTIMENTO SECUNDÁRIO EM MATERIAL POLIMÉRICO COLORIDO (900 µM), REUNIDAS E REVESTIDAS POR FIBRAS SINTÉTICAS DIELÉTRICAS PARA SUPORTE MECÂNICO (RESISTÊNCIA À TRAÇÃO) E COBERTAS POR CAPA EXTERNA EM POLÍMERO PARA USO INTERNO E EXTERNO. NÃO PROPAGANTE A CHAMA E RESISTENTE A FUNGOS E RAIOS ULTRAVIOLETA. DEVE POSSUIR ELEMENTOS QUE TORNEM A FIBRA RESISTENTE A TRAÇÃO E O CONJUNTO DEVE SER PROTEGIDO CONTRA PENETRAÇÃO DE ÁGUA. DEVE CONTER 6 FIBRAS INTERNAS MONOMODO COM CAPACIDADE DE TRANSMISSÃO DE 10 GBPS. DESIGNAÇÃO ABNT: CFOT-X-EO;</v>
      </c>
      <c r="G127" s="71" t="str">
        <f>VLOOKUP($E127,PLAN.A!$E$10:$K$429,3,FALSE)</f>
        <v>M</v>
      </c>
      <c r="H127" s="172">
        <f>VLOOKUP($E127,PLAN.A!$E$10:$K$429,7,FALSE)</f>
        <v>5235</v>
      </c>
    </row>
    <row r="128" spans="1:8" s="1" customFormat="1" ht="25.5">
      <c r="A128" s="156" t="str">
        <f t="shared" si="6"/>
        <v>C</v>
      </c>
      <c r="B128" s="202">
        <f t="shared" si="5"/>
        <v>0.85349822435562528</v>
      </c>
      <c r="C128" s="203">
        <f t="shared" si="4"/>
        <v>2.0759881791400044E-3</v>
      </c>
      <c r="E128" s="162" t="s">
        <v>1380</v>
      </c>
      <c r="F128" s="30" t="str">
        <f>VLOOKUP($E128,PLAN.A!$E$10:$K$429,2,FALSE)</f>
        <v>CURA ÚMIDA EM LAJE, COM UTILIZAÇÃO DE MANTA GEOTEXTIL NÃO TECIDO, 100% POLIÉSTER E ASPERSÃO DE ÁGUA</v>
      </c>
      <c r="G128" s="71" t="str">
        <f>VLOOKUP($E128,PLAN.A!$E$10:$K$429,3,FALSE)</f>
        <v>M2</v>
      </c>
      <c r="H128" s="172">
        <f>VLOOKUP($E128,PLAN.A!$E$10:$K$429,7,FALSE)</f>
        <v>5178.88</v>
      </c>
    </row>
    <row r="129" spans="1:8" s="1" customFormat="1" ht="63.75">
      <c r="A129" s="156" t="str">
        <f t="shared" si="6"/>
        <v>C</v>
      </c>
      <c r="B129" s="202">
        <f t="shared" si="5"/>
        <v>0.85557264919406251</v>
      </c>
      <c r="C129" s="203">
        <f t="shared" si="4"/>
        <v>2.0744248384372563E-3</v>
      </c>
      <c r="E129" s="162" t="s">
        <v>996</v>
      </c>
      <c r="F129" s="30" t="str">
        <f>VLOOKUP($E129,PLAN.A!$E$10:$K$429,2,FALSE)</f>
        <v>J8, J9, J10, J11, J12 E J13 - FORNECIMENTO E INSTALAÇÃO DE VIDRO FIXO TEMPERADOS LISOS E INCOLORES 6MM FIXADOS EM PERFIL U; ALUMÍNIO ANODIZADO COR PRETO FOSCO, PERFIS MONTANTES QUADRADOS DE 2" - ESPESSURA DA CHAPA DE 2MM; DE ACORDO COM DETALHES DO PROJETO.</v>
      </c>
      <c r="G129" s="71" t="str">
        <f>VLOOKUP($E129,PLAN.A!$E$10:$K$429,3,FALSE)</f>
        <v>M2</v>
      </c>
      <c r="H129" s="172">
        <f>VLOOKUP($E129,PLAN.A!$E$10:$K$429,7,FALSE)</f>
        <v>5174.9799999999996</v>
      </c>
    </row>
    <row r="130" spans="1:8" s="1" customFormat="1" ht="25.5">
      <c r="A130" s="156" t="str">
        <f t="shared" si="6"/>
        <v>C</v>
      </c>
      <c r="B130" s="202">
        <f t="shared" si="5"/>
        <v>0.85764679343288641</v>
      </c>
      <c r="C130" s="203">
        <f t="shared" si="4"/>
        <v>2.0741442388239428E-3</v>
      </c>
      <c r="E130" s="162" t="s">
        <v>700</v>
      </c>
      <c r="F130" s="30" t="str">
        <f>VLOOKUP($E130,PLAN.A!$E$10:$K$429,2,FALSE)</f>
        <v>FORNECIMENTO E APLICA DE FUNDO SELADOR ACRÍLICO, APLICAÇÃO MANUAL EM PAREDE.</v>
      </c>
      <c r="G130" s="71" t="str">
        <f>VLOOKUP($E130,PLAN.A!$E$10:$K$429,3,FALSE)</f>
        <v>M2</v>
      </c>
      <c r="H130" s="172">
        <f>VLOOKUP($E130,PLAN.A!$E$10:$K$429,7,FALSE)</f>
        <v>5174.28</v>
      </c>
    </row>
    <row r="131" spans="1:8" s="1" customFormat="1" ht="102">
      <c r="A131" s="156" t="str">
        <f t="shared" si="6"/>
        <v>C</v>
      </c>
      <c r="B131" s="202">
        <f t="shared" si="5"/>
        <v>0.85971405897261821</v>
      </c>
      <c r="C131" s="203">
        <f t="shared" si="4"/>
        <v>2.0672655397318529E-3</v>
      </c>
      <c r="E131" s="162" t="s">
        <v>1359</v>
      </c>
      <c r="F131" s="30" t="str">
        <f>VLOOKUP($E131,PLAN.A!$E$10:$K$429,2,FALSE)</f>
        <v>FORNECIMENTO E INSTALAÇÃO DE PROJETOR COM FACHO ABERTO SIMÉTRICO RETANGULAR PRETO 200W LED LUZ BRANCA NEUTRA, VIDA ÚTIL MÉDIA: 50.000 HORAS,  CORPO EM ALUMÍNIO E VIDRO TEMPERADO, IP65, POTÊNCIA: 200W, TENSÃO: 100-240V, ÂNGULO: 38X80º,  FLUXO LUMINOSO:&gt;= 25.000LM,TEMPERATURA COR: 4000K LUZ NEUTRA, REF.:FLOODLIGHT LED 200W. PARA SER USADO NA QUADRA DE ESPORTES DENTRO DO GINÁSIO.REF.: FLOODLIGHT LED LEDVANCE OU SIMILAR</v>
      </c>
      <c r="G131" s="71" t="str">
        <f>VLOOKUP($E131,PLAN.A!$E$10:$K$429,3,FALSE)</f>
        <v>UNID</v>
      </c>
      <c r="H131" s="172">
        <f>VLOOKUP($E131,PLAN.A!$E$10:$K$429,7,FALSE)</f>
        <v>5157.12</v>
      </c>
    </row>
    <row r="132" spans="1:8" s="1" customFormat="1" ht="38.25">
      <c r="A132" s="156" t="str">
        <f t="shared" si="6"/>
        <v>C</v>
      </c>
      <c r="B132" s="202">
        <f t="shared" si="5"/>
        <v>0.86177080603541667</v>
      </c>
      <c r="C132" s="203">
        <f t="shared" si="4"/>
        <v>2.0567470627984941E-3</v>
      </c>
      <c r="E132" s="162" t="s">
        <v>1139</v>
      </c>
      <c r="F132" s="30" t="str">
        <f>VLOOKUP($E132,PLAN.A!$E$10:$K$429,2,FALSE)</f>
        <v>CAIXA ENTERRADA ELÉTRICA RETANGULAR, EM CONCRETO PRÉ-MOLDADO, FUNDO COM BRITA, DIMENSÕES INTERNAS: 0,3X0,3X0,3 M. AF_12/2020</v>
      </c>
      <c r="G132" s="71" t="str">
        <f>VLOOKUP($E132,PLAN.A!$E$10:$K$429,3,FALSE)</f>
        <v>UN</v>
      </c>
      <c r="H132" s="172">
        <f>VLOOKUP($E132,PLAN.A!$E$10:$K$429,7,FALSE)</f>
        <v>5130.88</v>
      </c>
    </row>
    <row r="133" spans="1:8" s="1" customFormat="1" ht="25.5">
      <c r="A133" s="156" t="str">
        <f t="shared" si="6"/>
        <v>C</v>
      </c>
      <c r="B133" s="202">
        <f t="shared" si="5"/>
        <v>0.86380781091113557</v>
      </c>
      <c r="C133" s="203">
        <f t="shared" si="4"/>
        <v>2.0370048757189238E-3</v>
      </c>
      <c r="E133" s="162" t="s">
        <v>692</v>
      </c>
      <c r="F133" s="30" t="str">
        <f>VLOOKUP($E133,PLAN.A!$E$10:$K$429,2,FALSE)</f>
        <v>FORNECIMENTO E APLICA DE FUNDO SELADOR ACRÍLICO, APLICAÇÃO MANUAL EM TETO.</v>
      </c>
      <c r="G133" s="71" t="str">
        <f>VLOOKUP($E133,PLAN.A!$E$10:$K$429,3,FALSE)</f>
        <v>M2</v>
      </c>
      <c r="H133" s="172">
        <f>VLOOKUP($E133,PLAN.A!$E$10:$K$429,7,FALSE)</f>
        <v>5081.63</v>
      </c>
    </row>
    <row r="134" spans="1:8" s="1" customFormat="1" ht="25.5">
      <c r="A134" s="156" t="str">
        <f t="shared" si="6"/>
        <v>C</v>
      </c>
      <c r="B134" s="202">
        <f t="shared" si="5"/>
        <v>0.86577000392137915</v>
      </c>
      <c r="C134" s="203">
        <f t="shared" si="4"/>
        <v>1.9621930102435895E-3</v>
      </c>
      <c r="E134" s="162" t="s">
        <v>782</v>
      </c>
      <c r="F134" s="30" t="str">
        <f>VLOOKUP($E134,PLAN.A!$E$10:$K$429,2,FALSE)</f>
        <v>FORNECIMENTO E ASSENTAMENTO DE TUBO PVC RÍGIDO SOLDÁVEL, ÁGUA FRIA, DN 85 MM (3"), INCLUSIVE CONEXÕES</v>
      </c>
      <c r="G134" s="71" t="str">
        <f>VLOOKUP($E134,PLAN.A!$E$10:$K$429,3,FALSE)</f>
        <v>M</v>
      </c>
      <c r="H134" s="172">
        <f>VLOOKUP($E134,PLAN.A!$E$10:$K$429,7,FALSE)</f>
        <v>4895</v>
      </c>
    </row>
    <row r="135" spans="1:8" s="1" customFormat="1" ht="38.25">
      <c r="A135" s="156" t="str">
        <f t="shared" si="6"/>
        <v>C</v>
      </c>
      <c r="B135" s="202">
        <f t="shared" si="5"/>
        <v>0.86772084467298127</v>
      </c>
      <c r="C135" s="203">
        <f t="shared" si="4"/>
        <v>1.9508407516020986E-3</v>
      </c>
      <c r="E135" s="162" t="s">
        <v>1276</v>
      </c>
      <c r="F135" s="30" t="str">
        <f>VLOOKUP($E135,PLAN.A!$E$10:$K$429,2,FALSE)</f>
        <v>EXECUÇÃO DE LIMPEZA FINAL DE OBRA, CONSIDERANDO LIMPEZA DE ESQUADRIAS E VIDROS, REVESTIMENTOS CERÂMICOS DE PAREDE, PISO, LOUÇAS, METAIS E DEMAIS EQUIPAMENTOS INSTALADOS</v>
      </c>
      <c r="G135" s="71" t="str">
        <f>VLOOKUP($E135,PLAN.A!$E$10:$K$429,3,FALSE)</f>
        <v>UNID</v>
      </c>
      <c r="H135" s="172">
        <f>VLOOKUP($E135,PLAN.A!$E$10:$K$429,7,FALSE)</f>
        <v>4866.68</v>
      </c>
    </row>
    <row r="136" spans="1:8" s="1" customFormat="1" ht="63.75">
      <c r="A136" s="156" t="str">
        <f t="shared" si="6"/>
        <v>C</v>
      </c>
      <c r="B136" s="202">
        <f t="shared" si="5"/>
        <v>0.86961725711673232</v>
      </c>
      <c r="C136" s="203">
        <f t="shared" si="4"/>
        <v>1.8964124437510514E-3</v>
      </c>
      <c r="E136" s="162" t="s">
        <v>671</v>
      </c>
      <c r="F136" s="30" t="str">
        <f>VLOOKUP($E136,PLAN.A!$E$10:$K$429,2,FALSE)</f>
        <v>FORNECIMENTO E ASSENTAMENTO DE PORCELANATO CIMENTÍCIO ACETINADO BORDA RETIFICADA 61X61CM, COR CINZA. COEFICIENTE DE ATRIVO POL - &lt;0.4. APARÊNCIA UNIFORME. PORCELANATO DE USO COMERCIAL DE TRÁFEGO INTENSO. ASSENTADO COM ARGAMASSA INDUSTRIALIZADA AC-III, COM REJUNTE INTERNO FLEXÍVEL.</v>
      </c>
      <c r="G136" s="71" t="str">
        <f>VLOOKUP($E136,PLAN.A!$E$10:$K$429,3,FALSE)</f>
        <v>M2</v>
      </c>
      <c r="H136" s="172">
        <f>VLOOKUP($E136,PLAN.A!$E$10:$K$429,7,FALSE)</f>
        <v>4730.8999999999996</v>
      </c>
    </row>
    <row r="137" spans="1:8" s="1" customFormat="1" ht="51">
      <c r="A137" s="156" t="str">
        <f t="shared" si="6"/>
        <v>C</v>
      </c>
      <c r="B137" s="202">
        <f t="shared" si="5"/>
        <v>0.87149735469725209</v>
      </c>
      <c r="C137" s="203">
        <f t="shared" si="4"/>
        <v>1.8800975805198126E-3</v>
      </c>
      <c r="E137" s="162" t="s">
        <v>1086</v>
      </c>
      <c r="F137" s="30" t="str">
        <f>VLOOKUP($E137,PLAN.A!$E$10:$K$429,2,FALSE)</f>
        <v>FORNECIMENTO E INSTALAÇÃO DE PROJETOR DE EMBUTIR NO SOLO, 6W, IP 67, CORPO EM ALUMÍNIO, PINTURA ELETROSTÁTICA PRETA, VISOR EM VIDRO TEMPERADO, DRIVER INCLUSO, ÂNGULO DE ABERTURA &lt;=30º, TEMPERATURA DE COR &gt;=3000K, FLUXO LUMINOSO &gt;=800LM 5410/2004</v>
      </c>
      <c r="G137" s="71" t="str">
        <f>VLOOKUP($E137,PLAN.A!$E$10:$K$429,3,FALSE)</f>
        <v>UNID</v>
      </c>
      <c r="H137" s="172">
        <f>VLOOKUP($E137,PLAN.A!$E$10:$K$429,7,FALSE)</f>
        <v>4690.2</v>
      </c>
    </row>
    <row r="138" spans="1:8" s="1" customFormat="1" ht="51">
      <c r="A138" s="156" t="str">
        <f t="shared" si="6"/>
        <v>C</v>
      </c>
      <c r="B138" s="202">
        <f t="shared" si="5"/>
        <v>0.873340894156723</v>
      </c>
      <c r="C138" s="203">
        <f t="shared" ref="C138:C201" si="7">H138/$H$368</f>
        <v>1.8435394594709434E-3</v>
      </c>
      <c r="E138" s="162" t="s">
        <v>818</v>
      </c>
      <c r="F138" s="30" t="str">
        <f>VLOOKUP($E138,PLAN.A!$E$10:$K$429,2,FALSE)</f>
        <v>ABRIGO PARA HIDRANTE, 75X45X17CM, COM REGISTRO GLOBO ANGULAR 45 GRAUS 2 1/2", ADAPTADOR STORZ 2 1/2", MANGUEIRA DE INCÊNDIO 15M 2 1/2" E ESGUICHO EM LATÃO 2 1/2" - FORNECIMENTO E INSTALAÇÃO. AF_10/2020</v>
      </c>
      <c r="G138" s="71" t="str">
        <f>VLOOKUP($E138,PLAN.A!$E$10:$K$429,3,FALSE)</f>
        <v>UN</v>
      </c>
      <c r="H138" s="172">
        <f>VLOOKUP($E138,PLAN.A!$E$10:$K$429,7,FALSE)</f>
        <v>4599</v>
      </c>
    </row>
    <row r="139" spans="1:8" s="1" customFormat="1" ht="25.5">
      <c r="A139" s="156" t="str">
        <f t="shared" si="6"/>
        <v>C</v>
      </c>
      <c r="B139" s="202">
        <f t="shared" ref="B139:B202" si="8">B138+C139</f>
        <v>0.87513753339511147</v>
      </c>
      <c r="C139" s="203">
        <f t="shared" si="7"/>
        <v>1.7966392383885123E-3</v>
      </c>
      <c r="E139" s="162" t="s">
        <v>1096</v>
      </c>
      <c r="F139" s="30" t="str">
        <f>VLOOKUP($E139,PLAN.A!$E$10:$K$429,2,FALSE)</f>
        <v>FORNECIMENTO E INSTALAÇÃO DE TOMADA ESTANQUE 2P+T - 20A, CAIXA E ESPELHO COM TOMADA. REF. COMERCIAL LINHA AQUATIC</v>
      </c>
      <c r="G139" s="71" t="str">
        <f>VLOOKUP($E139,PLAN.A!$E$10:$K$429,3,FALSE)</f>
        <v>UNID</v>
      </c>
      <c r="H139" s="172">
        <f>VLOOKUP($E139,PLAN.A!$E$10:$K$429,7,FALSE)</f>
        <v>4482</v>
      </c>
    </row>
    <row r="140" spans="1:8" s="1" customFormat="1" ht="63.75">
      <c r="A140" s="156" t="str">
        <f t="shared" si="6"/>
        <v>C</v>
      </c>
      <c r="B140" s="202">
        <f t="shared" si="8"/>
        <v>0.87692567447378245</v>
      </c>
      <c r="C140" s="203">
        <f t="shared" si="7"/>
        <v>1.7881410786710122E-3</v>
      </c>
      <c r="E140" s="162" t="s">
        <v>928</v>
      </c>
      <c r="F140" s="30" t="str">
        <f>VLOOKUP($E140,PLAN.A!$E$10:$K$429,2,FALSE)</f>
        <v>ELABORAÇÃO DE PROJETO EXECUTIVO DE PREVENÇÃO E COMBATE A INCÊNDIO E PÂNICO, COM APRESENTAÇÃO DE MEMORIAL DE CÁLCULO, SEGUINDO DIRETRIZES ESTABELECIDAS PELA FISCALIZAÇÃO. INCLUSIVE EMISSÃO DE ANOTAÇÃO DE RESPONSABILIDADE TÉCNICA E APROVAÇÃO NO CBMG</v>
      </c>
      <c r="G140" s="71" t="str">
        <f>VLOOKUP($E140,PLAN.A!$E$10:$K$429,3,FALSE)</f>
        <v>UNID</v>
      </c>
      <c r="H140" s="172">
        <f>VLOOKUP($E140,PLAN.A!$E$10:$K$429,7,FALSE)</f>
        <v>4460.8</v>
      </c>
    </row>
    <row r="141" spans="1:8" s="1" customFormat="1" ht="38.25">
      <c r="A141" s="156" t="str">
        <f t="shared" si="6"/>
        <v>C</v>
      </c>
      <c r="B141" s="202">
        <f t="shared" si="8"/>
        <v>0.8786765439066736</v>
      </c>
      <c r="C141" s="203">
        <f t="shared" si="7"/>
        <v>1.750869432891145E-3</v>
      </c>
      <c r="E141" s="162" t="s">
        <v>1056</v>
      </c>
      <c r="F141" s="30" t="str">
        <f>VLOOKUP($E141,PLAN.A!$E$10:$K$429,2,FALSE)</f>
        <v>FORNECIMENTO E INSTALAÇÃO DE MULTIMEDIDOR DE ENERGIA COM MEMÓRIA DE MASSA, REF. COMERCIAL MMW02 - M, INCLUÍNDO TCS  DE MEDIÇÃO</v>
      </c>
      <c r="G141" s="71" t="str">
        <f>VLOOKUP($E141,PLAN.A!$E$10:$K$429,3,FALSE)</f>
        <v>UNID</v>
      </c>
      <c r="H141" s="172">
        <f>VLOOKUP($E141,PLAN.A!$E$10:$K$429,7,FALSE)</f>
        <v>4367.82</v>
      </c>
    </row>
    <row r="142" spans="1:8" s="1" customFormat="1" ht="25.5">
      <c r="A142" s="156" t="str">
        <f t="shared" si="6"/>
        <v>C</v>
      </c>
      <c r="B142" s="202">
        <f t="shared" si="8"/>
        <v>0.88041617732933453</v>
      </c>
      <c r="C142" s="203">
        <f t="shared" si="7"/>
        <v>1.7396334226608841E-3</v>
      </c>
      <c r="E142" s="162" t="s">
        <v>858</v>
      </c>
      <c r="F142" s="30" t="str">
        <f>VLOOKUP($E142,PLAN.A!$E$10:$K$429,2,FALSE)</f>
        <v>PINTURA COM VERNIZ ACRÍLICO EM ALVENARIA OU CONCRETO, DUAS (2) DEMÃOS, INCLUSIVE PREPARAÇÃO DA SUPERFÍCIE COM LIXAMENTO</v>
      </c>
      <c r="G142" s="71" t="str">
        <f>VLOOKUP($E142,PLAN.A!$E$10:$K$429,3,FALSE)</f>
        <v>M2</v>
      </c>
      <c r="H142" s="172">
        <f>VLOOKUP($E142,PLAN.A!$E$10:$K$429,7,FALSE)</f>
        <v>4339.79</v>
      </c>
    </row>
    <row r="143" spans="1:8" s="1" customFormat="1" ht="38.25">
      <c r="A143" s="156" t="str">
        <f t="shared" si="6"/>
        <v>C</v>
      </c>
      <c r="B143" s="202">
        <f t="shared" si="8"/>
        <v>0.88213525081747135</v>
      </c>
      <c r="C143" s="203">
        <f t="shared" si="7"/>
        <v>1.7190734881367994E-3</v>
      </c>
      <c r="E143" s="162" t="s">
        <v>601</v>
      </c>
      <c r="F143" s="30" t="str">
        <f>VLOOKUP($E143,PLAN.A!$E$10:$K$429,2,FALSE)</f>
        <v>FORNECIMENTO, LANÇAMENTO E EXECUÇÃO DE CONCRETO, FCK  25 MPA, COM CONTROLE TECNOLÓGICO, INCLUSIVE ADENSAMENTO E CURA. CONSIDERADO PERDAS NO PREÇO UNITÁRIO.</v>
      </c>
      <c r="G143" s="71" t="str">
        <f>VLOOKUP($E143,PLAN.A!$E$10:$K$429,3,FALSE)</f>
        <v>M3</v>
      </c>
      <c r="H143" s="172">
        <f>VLOOKUP($E143,PLAN.A!$E$10:$K$429,7,FALSE)</f>
        <v>4288.5</v>
      </c>
    </row>
    <row r="144" spans="1:8" s="1" customFormat="1" ht="25.5">
      <c r="A144" s="156" t="str">
        <f t="shared" si="6"/>
        <v>C</v>
      </c>
      <c r="B144" s="202">
        <f t="shared" si="8"/>
        <v>0.88384686837302584</v>
      </c>
      <c r="C144" s="203">
        <f t="shared" si="7"/>
        <v>1.7116175555544641E-3</v>
      </c>
      <c r="E144" s="162" t="s">
        <v>1148</v>
      </c>
      <c r="F144" s="30" t="str">
        <f>VLOOKUP($E144,PLAN.A!$E$10:$K$429,2,FALSE)</f>
        <v>HASTE DE ATERRAMENTO, DIÂMETRO 5/8", COM 3 METROS - FORNECIMENTO E INSTALAÇÃO. AF_08/2023</v>
      </c>
      <c r="G144" s="71" t="str">
        <f>VLOOKUP($E144,PLAN.A!$E$10:$K$429,3,FALSE)</f>
        <v>UN</v>
      </c>
      <c r="H144" s="172">
        <f>VLOOKUP($E144,PLAN.A!$E$10:$K$429,7,FALSE)</f>
        <v>4269.8999999999996</v>
      </c>
    </row>
    <row r="145" spans="1:8" s="1" customFormat="1" ht="38.25">
      <c r="A145" s="156" t="str">
        <f t="shared" si="6"/>
        <v>C</v>
      </c>
      <c r="B145" s="202">
        <f t="shared" si="8"/>
        <v>0.8855564896627599</v>
      </c>
      <c r="C145" s="203">
        <f t="shared" si="7"/>
        <v>1.7096212897340327E-3</v>
      </c>
      <c r="E145" s="162" t="s">
        <v>1137</v>
      </c>
      <c r="F145" s="30" t="str">
        <f>VLOOKUP($E145,PLAN.A!$E$10:$K$429,2,FALSE)</f>
        <v>ELETRODUTO FLEXÍVEL CORRUGADO, PEAD, DN 63 (2"), PARA REDE ENTERRADA DE DISTRIBUIÇÃO DE ENERGIA ELÉTRICA - FORNECIMENTO E INSTALAÇÃO. AF_12/2021</v>
      </c>
      <c r="G145" s="71" t="str">
        <f>VLOOKUP($E145,PLAN.A!$E$10:$K$429,3,FALSE)</f>
        <v>M</v>
      </c>
      <c r="H145" s="172">
        <f>VLOOKUP($E145,PLAN.A!$E$10:$K$429,7,FALSE)</f>
        <v>4264.92</v>
      </c>
    </row>
    <row r="146" spans="1:8" s="1" customFormat="1" ht="51">
      <c r="A146" s="156" t="str">
        <f t="shared" si="6"/>
        <v>C</v>
      </c>
      <c r="B146" s="202">
        <f t="shared" si="8"/>
        <v>0.88725851071153905</v>
      </c>
      <c r="C146" s="203">
        <f t="shared" si="7"/>
        <v>1.7020210487791361E-3</v>
      </c>
      <c r="E146" s="162" t="s">
        <v>1320</v>
      </c>
      <c r="F146" s="30" t="str">
        <f>VLOOKUP($E146,PLAN.A!$E$10:$K$429,2,FALSE)</f>
        <v>CANALETA PARA DRENAGEM, EM CONCRETO COM FCK 15MPA, MOLDADA IN LOCO, SEÇÃO 15X15CM, FORMA EM MADEIRA, EXCLUSIVE TAMPA, INCLUSIVE ESCAVAÇÃO, REATERRO COM TRANSPORTE E RETIRADA DO MATERIAL ESCAVADO (EM CAÇAMBA)</v>
      </c>
      <c r="G146" s="71" t="str">
        <f>VLOOKUP($E146,PLAN.A!$E$10:$K$429,3,FALSE)</f>
        <v>M</v>
      </c>
      <c r="H146" s="172">
        <f>VLOOKUP($E146,PLAN.A!$E$10:$K$429,7,FALSE)</f>
        <v>4245.96</v>
      </c>
    </row>
    <row r="147" spans="1:8" s="1" customFormat="1" ht="38.25">
      <c r="A147" s="156" t="str">
        <f t="shared" si="6"/>
        <v>C</v>
      </c>
      <c r="B147" s="202">
        <f t="shared" si="8"/>
        <v>0.88894549562961045</v>
      </c>
      <c r="C147" s="203">
        <f t="shared" si="7"/>
        <v>1.6869849180714267E-3</v>
      </c>
      <c r="E147" s="162" t="s">
        <v>1321</v>
      </c>
      <c r="F147" s="30" t="str">
        <f>VLOOKUP($E147,PLAN.A!$E$10:$K$429,2,FALSE)</f>
        <v>FORNECIMENTO E INSTALAÇÃO DE GRELHA LINEAR ANTI INSETOS, LARGURA 15CM, EM ALUMÍNIO, INCLUSIVE REQUADRO/SUPORTE E DEMAIS MATERIAIS ACESSÓRIOS PARA INSTALAÇÃO</v>
      </c>
      <c r="G147" s="71" t="str">
        <f>VLOOKUP($E147,PLAN.A!$E$10:$K$429,3,FALSE)</f>
        <v>M</v>
      </c>
      <c r="H147" s="172">
        <f>VLOOKUP($E147,PLAN.A!$E$10:$K$429,7,FALSE)</f>
        <v>4208.45</v>
      </c>
    </row>
    <row r="148" spans="1:8" s="1" customFormat="1" ht="38.25">
      <c r="A148" s="156" t="str">
        <f t="shared" si="6"/>
        <v>C</v>
      </c>
      <c r="B148" s="202">
        <f t="shared" si="8"/>
        <v>0.89062163737691025</v>
      </c>
      <c r="C148" s="203">
        <f t="shared" si="7"/>
        <v>1.6761417472998049E-3</v>
      </c>
      <c r="E148" s="162" t="s">
        <v>788</v>
      </c>
      <c r="F148" s="30" t="str">
        <f>VLOOKUP($E148,PLAN.A!$E$10:$K$429,2,FALSE)</f>
        <v>REGISTRO DE GAVETA BRUTO, LATÃO, ROSCÁVEL, 1 1/2", COM ACABAMENTO E CANOPLA CROMADOS - FORNECIMENTO E INSTALAÇÃO. AF_08/2021</v>
      </c>
      <c r="G148" s="71" t="str">
        <f>VLOOKUP($E148,PLAN.A!$E$10:$K$429,3,FALSE)</f>
        <v>UN</v>
      </c>
      <c r="H148" s="172">
        <f>VLOOKUP($E148,PLAN.A!$E$10:$K$429,7,FALSE)</f>
        <v>4181.3999999999996</v>
      </c>
    </row>
    <row r="149" spans="1:8" s="1" customFormat="1" ht="25.5">
      <c r="A149" s="156" t="str">
        <f t="shared" si="6"/>
        <v>C</v>
      </c>
      <c r="B149" s="202">
        <f t="shared" si="8"/>
        <v>0.89226958688020386</v>
      </c>
      <c r="C149" s="203">
        <f t="shared" si="7"/>
        <v>1.6479495032935879E-3</v>
      </c>
      <c r="E149" s="162" t="s">
        <v>876</v>
      </c>
      <c r="F149" s="30" t="str">
        <f>VLOOKUP($E149,PLAN.A!$E$10:$K$429,2,FALSE)</f>
        <v>MONTAGEM E DESMONTAGEM DE FÔRMA DE LAJE MACIÇA, PÉ-DIREITO SIMPLES, EM MADEIRA SERRADA, 1 UTILIZAÇÃO. AF_09/2020</v>
      </c>
      <c r="G149" s="71" t="str">
        <f>VLOOKUP($E149,PLAN.A!$E$10:$K$429,3,FALSE)</f>
        <v>M2</v>
      </c>
      <c r="H149" s="172">
        <f>VLOOKUP($E149,PLAN.A!$E$10:$K$429,7,FALSE)</f>
        <v>4111.07</v>
      </c>
    </row>
    <row r="150" spans="1:8" s="1" customFormat="1" ht="25.5">
      <c r="A150" s="156" t="str">
        <f t="shared" si="6"/>
        <v>C</v>
      </c>
      <c r="B150" s="202">
        <f t="shared" si="8"/>
        <v>0.89390788776536534</v>
      </c>
      <c r="C150" s="203">
        <f t="shared" si="7"/>
        <v>1.6383008851615017E-3</v>
      </c>
      <c r="E150" s="162" t="s">
        <v>1121</v>
      </c>
      <c r="F150" s="30" t="str">
        <f>VLOOKUP($E150,PLAN.A!$E$10:$K$429,2,FALSE)</f>
        <v>CABO ELETRÔNICO CATEGORIA 5E, INSTALADO EM EDIFICAÇÃO RESIDENCIAL - FORNECIMENTO E INSTALAÇÃO. AF_11/2019</v>
      </c>
      <c r="G150" s="71" t="str">
        <f>VLOOKUP($E150,PLAN.A!$E$10:$K$429,3,FALSE)</f>
        <v>M</v>
      </c>
      <c r="H150" s="172">
        <f>VLOOKUP($E150,PLAN.A!$E$10:$K$429,7,FALSE)</f>
        <v>4087</v>
      </c>
    </row>
    <row r="151" spans="1:8" s="1" customFormat="1" ht="25.5">
      <c r="A151" s="156" t="str">
        <f t="shared" si="6"/>
        <v>C</v>
      </c>
      <c r="B151" s="202">
        <f t="shared" si="8"/>
        <v>0.89553881288926263</v>
      </c>
      <c r="C151" s="203">
        <f t="shared" si="7"/>
        <v>1.630925123897256E-3</v>
      </c>
      <c r="E151" s="162" t="s">
        <v>1133</v>
      </c>
      <c r="F151" s="30" t="str">
        <f>VLOOKUP($E151,PLAN.A!$E$10:$K$429,2,FALSE)</f>
        <v>ENCHIMENTO DE AREIA PARA DRENO, LANÇAMENTO MECANIZADO. AF_07/2021</v>
      </c>
      <c r="G151" s="71" t="str">
        <f>VLOOKUP($E151,PLAN.A!$E$10:$K$429,3,FALSE)</f>
        <v>M3</v>
      </c>
      <c r="H151" s="172">
        <f>VLOOKUP($E151,PLAN.A!$E$10:$K$429,7,FALSE)</f>
        <v>4068.6</v>
      </c>
    </row>
    <row r="152" spans="1:8" s="1" customFormat="1" ht="51">
      <c r="A152" s="156" t="str">
        <f t="shared" si="6"/>
        <v>C</v>
      </c>
      <c r="B152" s="202">
        <f t="shared" si="8"/>
        <v>0.89716694805129038</v>
      </c>
      <c r="C152" s="203">
        <f t="shared" si="7"/>
        <v>1.6281351620277371E-3</v>
      </c>
      <c r="E152" s="162" t="s">
        <v>731</v>
      </c>
      <c r="F152" s="30" t="str">
        <f>VLOOKUP($E152,PLAN.A!$E$10:$K$429,2,FALSE)</f>
        <v>P1 - FORNECIMENTO E INSTALAÇÃO DE PORTA DE CORRER EM MDF ULTRA, DIMENSÕES 100 X 210CM, COR BRANCO CARRARA. INCLUSO PUXADOR VERTICAL EM AÇO INOX E PROTEÇÃO ANTI-IMPACTO 40X100, DE ACORDO COM DETALHES DO PROJETO.</v>
      </c>
      <c r="G152" s="71" t="str">
        <f>VLOOKUP($E152,PLAN.A!$E$10:$K$429,3,FALSE)</f>
        <v>UNID</v>
      </c>
      <c r="H152" s="172">
        <f>VLOOKUP($E152,PLAN.A!$E$10:$K$429,7,FALSE)</f>
        <v>4061.64</v>
      </c>
    </row>
    <row r="153" spans="1:8" s="1" customFormat="1" ht="102">
      <c r="A153" s="156" t="str">
        <f t="shared" si="6"/>
        <v>C</v>
      </c>
      <c r="B153" s="202">
        <f t="shared" si="8"/>
        <v>0.89874238259737194</v>
      </c>
      <c r="C153" s="203">
        <f t="shared" si="7"/>
        <v>1.5754345460815217E-3</v>
      </c>
      <c r="E153" s="162" t="s">
        <v>955</v>
      </c>
      <c r="F153" s="30" t="str">
        <f>VLOOKUP($E153,PLAN.A!$E$10:$K$429,2,FALSE)</f>
        <v>P6 - 105X210CM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v>
      </c>
      <c r="G153" s="71" t="str">
        <f>VLOOKUP($E153,PLAN.A!$E$10:$K$429,3,FALSE)</f>
        <v>UNID</v>
      </c>
      <c r="H153" s="172">
        <f>VLOOKUP($E153,PLAN.A!$E$10:$K$429,7,FALSE)</f>
        <v>3930.17</v>
      </c>
    </row>
    <row r="154" spans="1:8" s="1" customFormat="1" ht="89.25">
      <c r="A154" s="156" t="str">
        <f t="shared" si="6"/>
        <v>C</v>
      </c>
      <c r="B154" s="202">
        <f t="shared" si="8"/>
        <v>0.90031386068890573</v>
      </c>
      <c r="C154" s="203">
        <f t="shared" si="7"/>
        <v>1.5714780915337986E-3</v>
      </c>
      <c r="E154" s="162" t="s">
        <v>1142</v>
      </c>
      <c r="F154" s="30" t="str">
        <f>VLOOKUP($E154,PLAN.A!$E$10:$K$429,2,FALSE)</f>
        <v>FORNECIMENTO E EXECUÇÃO DE FUNDAÇÃO COMPLETA PARA POSTE GALVANIZADO, H=3,50M, INCLUINDO ESCAVAÇÃO, ARMAÇÕES EM AÇO CA-50/60 (4 X 8MM, E ESTRIBO 7 X 5MM) E CONCRETO FCK =25MPA PARA FUNDAÇÃO (PROFUNDIDADE IGUAL A 1,1 M E DIÂMETRO DE 320MM) E FORNECIMENTO E INSTALAÇÃO DE CONJUNTO CHUMBADORES  GALVANIZADO CONFORME DETALHAMENTO FORNECEDOR POSTE, CONFORME DETALHAMENTO.</v>
      </c>
      <c r="G154" s="71" t="str">
        <f>VLOOKUP($E154,PLAN.A!$E$10:$K$429,3,FALSE)</f>
        <v>CJ</v>
      </c>
      <c r="H154" s="172">
        <f>VLOOKUP($E154,PLAN.A!$E$10:$K$429,7,FALSE)</f>
        <v>3920.3</v>
      </c>
    </row>
    <row r="155" spans="1:8" s="1" customFormat="1" ht="25.5">
      <c r="A155" s="156" t="str">
        <f t="shared" si="6"/>
        <v>C</v>
      </c>
      <c r="B155" s="202">
        <f t="shared" si="8"/>
        <v>0.90186935261961243</v>
      </c>
      <c r="C155" s="203">
        <f t="shared" si="7"/>
        <v>1.5554919307067272E-3</v>
      </c>
      <c r="E155" s="162" t="s">
        <v>995</v>
      </c>
      <c r="F155" s="30" t="str">
        <f>VLOOKUP($E155,PLAN.A!$E$10:$K$429,2,FALSE)</f>
        <v>FORNECIMENTO E INSTALAÇÃO DE GUICHÊ PASSA PRATOS EM INOX 430, 120X30X60CM, 6 DIVISÕES (REF.: FRITOMAX 120X30)</v>
      </c>
      <c r="G155" s="71" t="str">
        <f>VLOOKUP($E155,PLAN.A!$E$10:$K$429,3,FALSE)</f>
        <v>UNID</v>
      </c>
      <c r="H155" s="172">
        <f>VLOOKUP($E155,PLAN.A!$E$10:$K$429,7,FALSE)</f>
        <v>3880.42</v>
      </c>
    </row>
    <row r="156" spans="1:8" s="1" customFormat="1" ht="25.5">
      <c r="A156" s="156" t="str">
        <f t="shared" si="6"/>
        <v>C</v>
      </c>
      <c r="B156" s="202">
        <f t="shared" si="8"/>
        <v>0.90340810477910205</v>
      </c>
      <c r="C156" s="203">
        <f t="shared" si="7"/>
        <v>1.5387521594896134E-3</v>
      </c>
      <c r="E156" s="162" t="s">
        <v>946</v>
      </c>
      <c r="F156" s="30" t="str">
        <f>VLOOKUP($E156,PLAN.A!$E$10:$K$429,2,FALSE)</f>
        <v>LOCAÇÃO CONVENCIONAL DE OBRA, UTILIZANDO GABARITO DE TÁBUAS CORRIDAS PONTALETADAS A CADA 2,00M</v>
      </c>
      <c r="G156" s="71" t="str">
        <f>VLOOKUP($E156,PLAN.A!$E$10:$K$429,3,FALSE)</f>
        <v>M</v>
      </c>
      <c r="H156" s="172">
        <f>VLOOKUP($E156,PLAN.A!$E$10:$K$429,7,FALSE)</f>
        <v>3838.66</v>
      </c>
    </row>
    <row r="157" spans="1:8" s="1" customFormat="1" ht="38.25">
      <c r="A157" s="156" t="str">
        <f t="shared" si="6"/>
        <v>C</v>
      </c>
      <c r="B157" s="202">
        <f t="shared" si="8"/>
        <v>0.90492965618229548</v>
      </c>
      <c r="C157" s="203">
        <f t="shared" si="7"/>
        <v>1.5215514031934841E-3</v>
      </c>
      <c r="E157" s="162" t="s">
        <v>1074</v>
      </c>
      <c r="F157" s="30" t="str">
        <f>VLOOKUP($E157,PLAN.A!$E$10:$K$429,2,FALSE)</f>
        <v>DISJUNTOR DE PROTEÇÃO DIFERENCIAL RESIDUAL (DR), BIPOLAR TIPO DIN, CORRENTE NOMINAL DE 25A, SENSIBILIDADE DE 30MA, FORNECIMENTO E INSTALAÇÃO, INCLUSIVE TERMINAL ILHÓS</v>
      </c>
      <c r="G157" s="71" t="str">
        <f>VLOOKUP($E157,PLAN.A!$E$10:$K$429,3,FALSE)</f>
        <v>UN</v>
      </c>
      <c r="H157" s="172">
        <f>VLOOKUP($E157,PLAN.A!$E$10:$K$429,7,FALSE)</f>
        <v>3795.75</v>
      </c>
    </row>
    <row r="158" spans="1:8" s="1" customFormat="1" ht="38.25">
      <c r="A158" s="156" t="str">
        <f t="shared" si="6"/>
        <v>C</v>
      </c>
      <c r="B158" s="202">
        <f t="shared" si="8"/>
        <v>0.90644329066782758</v>
      </c>
      <c r="C158" s="203">
        <f t="shared" si="7"/>
        <v>1.5136344855321336E-3</v>
      </c>
      <c r="E158" s="162" t="s">
        <v>1118</v>
      </c>
      <c r="F158" s="30" t="str">
        <f>VLOOKUP($E158,PLAN.A!$E$10:$K$429,2,FALSE)</f>
        <v>ELETRODUTO FLEXÍVEL CORRUGADO REFORÇADO, PVC, DN 32 MM (1"), PARA CIRCUITOS TERMINAIS, INSTALADO EM PAREDE - FORNECIMENTO E INSTALAÇÃO. AF_03/2023</v>
      </c>
      <c r="G158" s="71" t="str">
        <f>VLOOKUP($E158,PLAN.A!$E$10:$K$429,3,FALSE)</f>
        <v>M</v>
      </c>
      <c r="H158" s="172">
        <f>VLOOKUP($E158,PLAN.A!$E$10:$K$429,7,FALSE)</f>
        <v>3776</v>
      </c>
    </row>
    <row r="159" spans="1:8" s="1" customFormat="1" ht="25.5">
      <c r="A159" s="156" t="str">
        <f t="shared" si="6"/>
        <v>C</v>
      </c>
      <c r="B159" s="202">
        <f t="shared" si="8"/>
        <v>0.90794113942082788</v>
      </c>
      <c r="C159" s="203">
        <f t="shared" si="7"/>
        <v>1.4978487530002862E-3</v>
      </c>
      <c r="E159" s="162" t="s">
        <v>725</v>
      </c>
      <c r="F159" s="30" t="str">
        <f>VLOOKUP($E159,PLAN.A!$E$10:$K$429,2,FALSE)</f>
        <v>FORNECIMENTO E INSTALAÇÃO DE TORNEIRA MONOCOMANDO PARA BANCADA DE COZINHA. REF.: DOCOL CHESS 934806</v>
      </c>
      <c r="G159" s="71" t="str">
        <f>VLOOKUP($E159,PLAN.A!$E$10:$K$429,3,FALSE)</f>
        <v>UNID</v>
      </c>
      <c r="H159" s="172">
        <f>VLOOKUP($E159,PLAN.A!$E$10:$K$429,7,FALSE)</f>
        <v>3736.62</v>
      </c>
    </row>
    <row r="160" spans="1:8" s="1" customFormat="1" ht="38.25">
      <c r="A160" s="156" t="str">
        <f t="shared" si="6"/>
        <v>C</v>
      </c>
      <c r="B160" s="202">
        <f t="shared" si="8"/>
        <v>0.90943890800251004</v>
      </c>
      <c r="C160" s="203">
        <f t="shared" si="7"/>
        <v>1.4977685816821968E-3</v>
      </c>
      <c r="E160" s="162" t="s">
        <v>696</v>
      </c>
      <c r="F160" s="30" t="str">
        <f>VLOOKUP($E160,PLAN.A!$E$10:$K$429,2,FALSE)</f>
        <v>FORNECIMENTO E APLICAÇÃO DE PINTURA LÁTEX ACRÍLICA PREMIUM, APLICAÇÃO MANUAL EM TETO, MÍNIMO DUAS DEMÃOS. COR A DEFINIR EM PROJETO.</v>
      </c>
      <c r="G160" s="71" t="str">
        <f>VLOOKUP($E160,PLAN.A!$E$10:$K$429,3,FALSE)</f>
        <v>M2</v>
      </c>
      <c r="H160" s="172">
        <f>VLOOKUP($E160,PLAN.A!$E$10:$K$429,7,FALSE)</f>
        <v>3736.42</v>
      </c>
    </row>
    <row r="161" spans="1:8" s="1" customFormat="1" ht="63.75">
      <c r="A161" s="156" t="str">
        <f t="shared" si="6"/>
        <v>C</v>
      </c>
      <c r="B161" s="202">
        <f t="shared" si="8"/>
        <v>0.91092005306138635</v>
      </c>
      <c r="C161" s="203">
        <f t="shared" si="7"/>
        <v>1.4811450588763128E-3</v>
      </c>
      <c r="E161" s="162" t="s">
        <v>831</v>
      </c>
      <c r="F161" s="30" t="str">
        <f>VLOOKUP($E161,PLAN.A!$E$10:$K$429,2,FALSE)</f>
        <v>CAIXA DE DRENAGEM DE INSPEÇÃO/PASSAGEM EM ALVENARIA (100X100X80CM), REVESTIMENTO EM ARGAMASSA COM ADITIVO IMPERMEABILIZANTE, COM TAMPA EM GRELHA, INCLUSIVE ESCAVAÇÃO, REATERRO E TRANSPORTE COM RETIRADA DO MATERIAL ESCAVADO (EM CAÇAMBA)</v>
      </c>
      <c r="G161" s="71" t="str">
        <f>VLOOKUP($E161,PLAN.A!$E$10:$K$429,3,FALSE)</f>
        <v>UN</v>
      </c>
      <c r="H161" s="172">
        <f>VLOOKUP($E161,PLAN.A!$E$10:$K$429,7,FALSE)</f>
        <v>3694.95</v>
      </c>
    </row>
    <row r="162" spans="1:8" s="1" customFormat="1" ht="63.75">
      <c r="A162" s="156" t="str">
        <f t="shared" si="6"/>
        <v>C</v>
      </c>
      <c r="B162" s="202">
        <f t="shared" si="8"/>
        <v>0.91233607896714441</v>
      </c>
      <c r="C162" s="203">
        <f t="shared" si="7"/>
        <v>1.4160259057580144E-3</v>
      </c>
      <c r="E162" s="162" t="s">
        <v>1019</v>
      </c>
      <c r="F162" s="30" t="str">
        <f>VLOOKUP($E162,PLAN.A!$E$10:$K$429,2,FALSE)</f>
        <v>FORNECIMENTO E INSTALAÇÃO DE TUBULAÇÃO DE COBRE CLASSE "A", DN = 1/2" (15MM) SEM COSTURA, INCLUSIVE CONEXÕES, PASTA DE SOLDA (FLUXO), SOLDA, LIMPEZA, ROQUEAMENTO (QUANDO NECESSÁRIOS) E PINTURA EPOXI, DUAS DEMÃOS, EM TODA EXTENSÃO DA TUBULAÇÃO</v>
      </c>
      <c r="G162" s="71" t="str">
        <f>VLOOKUP($E162,PLAN.A!$E$10:$K$429,3,FALSE)</f>
        <v>M</v>
      </c>
      <c r="H162" s="172">
        <f>VLOOKUP($E162,PLAN.A!$E$10:$K$429,7,FALSE)</f>
        <v>3532.5</v>
      </c>
    </row>
    <row r="163" spans="1:8" s="1" customFormat="1" ht="63.75">
      <c r="A163" s="156" t="str">
        <f t="shared" si="6"/>
        <v>C</v>
      </c>
      <c r="B163" s="202">
        <f t="shared" si="8"/>
        <v>0.91374687770296303</v>
      </c>
      <c r="C163" s="203">
        <f t="shared" si="7"/>
        <v>1.4107987358185708E-3</v>
      </c>
      <c r="E163" s="162" t="s">
        <v>708</v>
      </c>
      <c r="F163" s="30" t="str">
        <f>VLOOKUP($E163,PLAN.A!$E$10:$K$429,2,FALSE)</f>
        <v>FORNECIMENTO E INSTALAÇÃO DE VASO SANITARIO SIFONADO CONVENCIONAL PARA PCD SEM FURO FRONTAL COM LOUÇA BRANCA, INCLUSO ENGATE FLEXÍVEL EM INOX, 1/2X40CM E CONJUNTO DE LIGAÇÃO PARA BACIA SANITÁRIA AJUSTÁVEL E ASSENTO. REF.: BACIA SANITÁRIA CONFORT CELITE OU SIMILAR</v>
      </c>
      <c r="G163" s="71" t="str">
        <f>VLOOKUP($E163,PLAN.A!$E$10:$K$429,3,FALSE)</f>
        <v>UNID</v>
      </c>
      <c r="H163" s="172">
        <f>VLOOKUP($E163,PLAN.A!$E$10:$K$429,7,FALSE)</f>
        <v>3519.46</v>
      </c>
    </row>
    <row r="164" spans="1:8" s="1" customFormat="1" ht="38.25">
      <c r="A164" s="156" t="str">
        <f t="shared" si="6"/>
        <v>C</v>
      </c>
      <c r="B164" s="202">
        <f t="shared" si="8"/>
        <v>0.91515753213040907</v>
      </c>
      <c r="C164" s="203">
        <f t="shared" si="7"/>
        <v>1.4106544274460093E-3</v>
      </c>
      <c r="E164" s="162" t="s">
        <v>704</v>
      </c>
      <c r="F164" s="30" t="str">
        <f>VLOOKUP($E164,PLAN.A!$E$10:$K$429,2,FALSE)</f>
        <v>VASO SANITÁRIO SIFONADO COM CAIXA ACOPLADA LOUÇA BRANCA - PADRÃO MÉDIO, INCLUSO ENGATE FLEXÍVEL EM METAL CROMADO, 1/2  X 40CM - FORNECIMENTO E INSTALAÇÃO. AF_01/2020</v>
      </c>
      <c r="G164" s="71" t="str">
        <f>VLOOKUP($E164,PLAN.A!$E$10:$K$429,3,FALSE)</f>
        <v>UN</v>
      </c>
      <c r="H164" s="172">
        <f>VLOOKUP($E164,PLAN.A!$E$10:$K$429,7,FALSE)</f>
        <v>3519.1</v>
      </c>
    </row>
    <row r="165" spans="1:8" s="1" customFormat="1" ht="25.5">
      <c r="A165" s="156" t="str">
        <f t="shared" si="6"/>
        <v>C</v>
      </c>
      <c r="B165" s="202">
        <f t="shared" si="8"/>
        <v>0.91656244228291395</v>
      </c>
      <c r="C165" s="203">
        <f t="shared" si="7"/>
        <v>1.4049101525048877E-3</v>
      </c>
      <c r="E165" s="162" t="s">
        <v>813</v>
      </c>
      <c r="F165" s="30" t="str">
        <f>VLOOKUP($E165,PLAN.A!$E$10:$K$429,2,FALSE)</f>
        <v>ESCAVAÇÃO MANUAL DE VALA COM PROFUNDIDADE MENOR OU IGUAL A 1,30 M. AF_02/2021</v>
      </c>
      <c r="G165" s="71" t="str">
        <f>VLOOKUP($E165,PLAN.A!$E$10:$K$429,3,FALSE)</f>
        <v>M3</v>
      </c>
      <c r="H165" s="172">
        <f>VLOOKUP($E165,PLAN.A!$E$10:$K$429,7,FALSE)</f>
        <v>3504.77</v>
      </c>
    </row>
    <row r="166" spans="1:8" s="1" customFormat="1" ht="76.5">
      <c r="A166" s="156" t="str">
        <f t="shared" si="6"/>
        <v>C</v>
      </c>
      <c r="B166" s="202">
        <f t="shared" si="8"/>
        <v>0.91796038554787684</v>
      </c>
      <c r="C166" s="203">
        <f t="shared" si="7"/>
        <v>1.3979432649628991E-3</v>
      </c>
      <c r="E166" s="162" t="s">
        <v>972</v>
      </c>
      <c r="F166" s="30" t="str">
        <f>VLOOKUP($E166,PLAN.A!$E$10:$K$429,2,FALSE)</f>
        <v>P14 - 125X310CM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66" s="71" t="str">
        <f>VLOOKUP($E166,PLAN.A!$E$10:$K$429,3,FALSE)</f>
        <v>UNID</v>
      </c>
      <c r="H166" s="172">
        <f>VLOOKUP($E166,PLAN.A!$E$10:$K$429,7,FALSE)</f>
        <v>3487.39</v>
      </c>
    </row>
    <row r="167" spans="1:8" s="1" customFormat="1" ht="63.75">
      <c r="A167" s="156" t="str">
        <f t="shared" si="6"/>
        <v>C</v>
      </c>
      <c r="B167" s="202">
        <f t="shared" si="8"/>
        <v>0.91935336219968411</v>
      </c>
      <c r="C167" s="203">
        <f t="shared" si="7"/>
        <v>1.3929766518072468E-3</v>
      </c>
      <c r="E167" s="162" t="s">
        <v>1104</v>
      </c>
      <c r="F167" s="30" t="str">
        <f>VLOOKUP($E167,PLAN.A!$E$10:$K$429,2,FALSE)</f>
        <v>FORNECIMENTO E INSTALAÇÃO DE CABO DE COBRE FLEXÍVEL ISOLADO, 4,0 MM2, ANTI-CHAMA 450/750V, VÁRIAS CORES CONF. NORMA, ISOLAMENTO DUPLO EM PVC, SEM CHUMBO, NÃO PROPAGANTE DE CHAMA, BAIXA EMISSÃO DE FUMAÇAS E GASES TÓXICOS, SEGUNDO ORIENTAÇÕES DE CORES E OUTRAS DIRETRIZES DA NBR 5410/2004</v>
      </c>
      <c r="G167" s="71" t="str">
        <f>VLOOKUP($E167,PLAN.A!$E$10:$K$429,3,FALSE)</f>
        <v>M</v>
      </c>
      <c r="H167" s="172">
        <f>VLOOKUP($E167,PLAN.A!$E$10:$K$429,7,FALSE)</f>
        <v>3475</v>
      </c>
    </row>
    <row r="168" spans="1:8" s="1" customFormat="1" ht="140.25">
      <c r="A168" s="156" t="str">
        <f t="shared" si="6"/>
        <v>C</v>
      </c>
      <c r="B168" s="202">
        <f t="shared" si="8"/>
        <v>0.92070503057984565</v>
      </c>
      <c r="C168" s="203">
        <f t="shared" si="7"/>
        <v>1.3516683801615673E-3</v>
      </c>
      <c r="E168" s="162" t="s">
        <v>1434</v>
      </c>
      <c r="F168" s="30" t="str">
        <f>VLOOKUP($E168,PLAN.A!$E$10:$K$429,2,FALSE)</f>
        <v>FORNECIMENTO E INSTALAÇÃO DE LUMINÁRIA LED, 24W, TEMP. DE COR 4.000KV,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 &gt;=5000LM, OPTICA SA - 360GRAUS</v>
      </c>
      <c r="G168" s="71" t="str">
        <f>VLOOKUP($E168,PLAN.A!$E$10:$K$429,3,FALSE)</f>
        <v>UNID</v>
      </c>
      <c r="H168" s="172">
        <f>VLOOKUP($E168,PLAN.A!$E$10:$K$429,7,FALSE)</f>
        <v>3371.95</v>
      </c>
    </row>
    <row r="169" spans="1:8" s="1" customFormat="1" ht="51">
      <c r="A169" s="156" t="str">
        <f t="shared" si="6"/>
        <v>C</v>
      </c>
      <c r="B169" s="202">
        <f t="shared" si="8"/>
        <v>0.92205149183289725</v>
      </c>
      <c r="C169" s="203">
        <f t="shared" si="7"/>
        <v>1.346461253051646E-3</v>
      </c>
      <c r="E169" s="162" t="s">
        <v>959</v>
      </c>
      <c r="F169" s="30" t="str">
        <f>VLOOKUP($E169,PLAN.A!$E$10:$K$429,2,FALSE)</f>
        <v>P9 - 80X210CM - FORNECIMENTO E INSTALAÇÃO DE PORTA GUICHÊ, 2 FOLHAS DE ABRIR, REVESTIMENTO DE ABD RÍDIGO (12MM DE ESPESSURA), COR BRANCA. INCLUSIVE MAÇANETA, FECHADURA E MAIS MATERIAIS ACESSÓRIOS PARA INSTALAÇÃO.</v>
      </c>
      <c r="G169" s="71" t="str">
        <f>VLOOKUP($E169,PLAN.A!$E$10:$K$429,3,FALSE)</f>
        <v>UNID</v>
      </c>
      <c r="H169" s="172">
        <f>VLOOKUP($E169,PLAN.A!$E$10:$K$429,7,FALSE)</f>
        <v>3358.96</v>
      </c>
    </row>
    <row r="170" spans="1:8" s="1" customFormat="1">
      <c r="A170" s="156" t="str">
        <f t="shared" si="6"/>
        <v>C</v>
      </c>
      <c r="B170" s="202">
        <f t="shared" si="8"/>
        <v>0.92338718607792947</v>
      </c>
      <c r="C170" s="203">
        <f t="shared" si="7"/>
        <v>1.3356942450322093E-3</v>
      </c>
      <c r="E170" s="162" t="s">
        <v>1131</v>
      </c>
      <c r="F170" s="30" t="str">
        <f>VLOOKUP($E170,PLAN.A!$E$10:$K$429,2,FALSE)</f>
        <v>ESCAVACAO MANUAL H &lt;= 1.5M</v>
      </c>
      <c r="G170" s="71" t="str">
        <f>VLOOKUP($E170,PLAN.A!$E$10:$K$429,3,FALSE)</f>
        <v>M3</v>
      </c>
      <c r="H170" s="172">
        <f>VLOOKUP($E170,PLAN.A!$E$10:$K$429,7,FALSE)</f>
        <v>3332.1</v>
      </c>
    </row>
    <row r="171" spans="1:8" s="1" customFormat="1" ht="38.25">
      <c r="A171" s="156" t="str">
        <f t="shared" si="6"/>
        <v>C</v>
      </c>
      <c r="B171" s="202">
        <f t="shared" si="8"/>
        <v>0.9247100128264083</v>
      </c>
      <c r="C171" s="203">
        <f t="shared" si="7"/>
        <v>1.3228267484788243E-3</v>
      </c>
      <c r="E171" s="162" t="s">
        <v>1129</v>
      </c>
      <c r="F171" s="30" t="str">
        <f>VLOOKUP($E171,PLAN.A!$E$10:$K$429,2,FALSE)</f>
        <v>FORNECIMENTO E INSTALAÇÃO SERVIÇO DE FUSÃO E CERTIFICAÇÃO DA FIBRA ÓPTICA COM EMISSÃO DE RELATÓRIOS (IMPRESSO E ARQUIVO ELETRÔNICO)</v>
      </c>
      <c r="G171" s="71" t="str">
        <f>VLOOKUP($E171,PLAN.A!$E$10:$K$429,3,FALSE)</f>
        <v>UNID</v>
      </c>
      <c r="H171" s="172">
        <f>VLOOKUP($E171,PLAN.A!$E$10:$K$429,7,FALSE)</f>
        <v>3300</v>
      </c>
    </row>
    <row r="172" spans="1:8" s="1" customFormat="1" ht="38.25">
      <c r="A172" s="156" t="str">
        <f t="shared" si="6"/>
        <v>C</v>
      </c>
      <c r="B172" s="202">
        <f t="shared" si="8"/>
        <v>0.92601981173569758</v>
      </c>
      <c r="C172" s="203">
        <f t="shared" si="7"/>
        <v>1.3097989092892602E-3</v>
      </c>
      <c r="E172" s="162" t="s">
        <v>1117</v>
      </c>
      <c r="F172" s="30" t="str">
        <f>VLOOKUP($E172,PLAN.A!$E$10:$K$429,2,FALSE)</f>
        <v>ELETRODUTO FLEXÍVEL CORRUGADO REFORÇADO, PVC, DN 25 MM (3/4"), PARA CIRCUITOS TERMINAIS, INSTALADO EM PAREDE - FORNECIMENTO E INSTALAÇÃO. AF_03/2023</v>
      </c>
      <c r="G172" s="71" t="str">
        <f>VLOOKUP($E172,PLAN.A!$E$10:$K$429,3,FALSE)</f>
        <v>M</v>
      </c>
      <c r="H172" s="172">
        <f>VLOOKUP($E172,PLAN.A!$E$10:$K$429,7,FALSE)</f>
        <v>3267.5</v>
      </c>
    </row>
    <row r="173" spans="1:8" s="1" customFormat="1" ht="38.25">
      <c r="A173" s="156" t="str">
        <f t="shared" si="6"/>
        <v>C</v>
      </c>
      <c r="B173" s="202">
        <f t="shared" si="8"/>
        <v>0.92730700634185148</v>
      </c>
      <c r="C173" s="203">
        <f t="shared" si="7"/>
        <v>1.2871946061538903E-3</v>
      </c>
      <c r="E173" s="162" t="s">
        <v>1410</v>
      </c>
      <c r="F173" s="30" t="str">
        <f>VLOOKUP($E173,PLAN.A!$E$10:$K$429,2,FALSE)</f>
        <v>ALVENARIA DE BLOCOS DE CONCRETO ESTRUTURAL 14X19X39 CM (ESPESSURA 14 CM), FBK = 4,5 MPA, UTILIZANDO COLHER DE PEDREIRO. AF_10/2022</v>
      </c>
      <c r="G173" s="71" t="str">
        <f>VLOOKUP($E173,PLAN.A!$E$10:$K$429,3,FALSE)</f>
        <v>M2</v>
      </c>
      <c r="H173" s="172">
        <f>VLOOKUP($E173,PLAN.A!$E$10:$K$429,7,FALSE)</f>
        <v>3211.11</v>
      </c>
    </row>
    <row r="174" spans="1:8" s="1" customFormat="1" ht="25.5">
      <c r="A174" s="156" t="str">
        <f t="shared" si="6"/>
        <v>C</v>
      </c>
      <c r="B174" s="202">
        <f t="shared" si="8"/>
        <v>0.92852031906981991</v>
      </c>
      <c r="C174" s="203">
        <f t="shared" si="7"/>
        <v>1.2133127279683957E-3</v>
      </c>
      <c r="E174" s="162" t="s">
        <v>1062</v>
      </c>
      <c r="F174" s="30" t="str">
        <f>VLOOKUP($E174,PLAN.A!$E$10:$K$429,2,FALSE)</f>
        <v>DISJUNTOR BIPOLAR TIPO DIN, CORRENTE NOMINAL DE 10A - FORNECIMENTO E INSTALAÇÃO. AF_10/2020</v>
      </c>
      <c r="G174" s="71" t="str">
        <f>VLOOKUP($E174,PLAN.A!$E$10:$K$429,3,FALSE)</f>
        <v>UN</v>
      </c>
      <c r="H174" s="172">
        <f>VLOOKUP($E174,PLAN.A!$E$10:$K$429,7,FALSE)</f>
        <v>3026.8</v>
      </c>
    </row>
    <row r="175" spans="1:8" s="1" customFormat="1" ht="63.75">
      <c r="A175" s="156" t="str">
        <f t="shared" ref="A175:A367" si="9">IF(B175&lt;=50%,"A",IF(B175&lt;=80%,"B","C"))</f>
        <v>C</v>
      </c>
      <c r="B175" s="202">
        <f t="shared" si="8"/>
        <v>0.92973136695805225</v>
      </c>
      <c r="C175" s="203">
        <f t="shared" si="7"/>
        <v>1.2110478882323638E-3</v>
      </c>
      <c r="E175" s="162" t="s">
        <v>1323</v>
      </c>
      <c r="F175" s="30" t="str">
        <f>VLOOKUP($E175,PLAN.A!$E$10:$K$429,2,FALSE)</f>
        <v>CAIXA DE ESGOTO DE INSPEÇÃO/PASSAGEM EM ALVENARIA (60X60X60CM), REVESTIMENTO EM ARGAMASSA COM ADITIVO IMPERMEABILIZANTE, COM TAMPA DE CONCRETO, INCLUSIVE ESCAVAÇÃO, REATERRO E TRANSPORTE COM RETIRADA DO MATERIAL ESCAVADO (EM CAÇAMBA)</v>
      </c>
      <c r="G175" s="71" t="str">
        <f>VLOOKUP($E175,PLAN.A!$E$10:$K$429,3,FALSE)</f>
        <v>UN</v>
      </c>
      <c r="H175" s="172">
        <f>VLOOKUP($E175,PLAN.A!$E$10:$K$429,7,FALSE)</f>
        <v>3021.15</v>
      </c>
    </row>
    <row r="176" spans="1:8" s="1" customFormat="1" ht="38.25">
      <c r="A176" s="156" t="str">
        <f t="shared" si="9"/>
        <v>C</v>
      </c>
      <c r="B176" s="202">
        <f t="shared" si="8"/>
        <v>0.93093425741466895</v>
      </c>
      <c r="C176" s="203">
        <f t="shared" si="7"/>
        <v>1.2028904566167445E-3</v>
      </c>
      <c r="E176" s="162" t="s">
        <v>594</v>
      </c>
      <c r="F176" s="30" t="str">
        <f>VLOOKUP($E176,PLAN.A!$E$10:$K$429,2,FALSE)</f>
        <v>REGULARIZAÇÃO MANUAL E COMPACTAÇÃO MECANIZADA DE TERRENO COM PLACA VIBRATÓRIA, EXCLUSIVE DESMATAMENTO, DESTOCAMENTO, LIMPEZA/ROÇADA DO TERRENO</v>
      </c>
      <c r="G176" s="71" t="str">
        <f>VLOOKUP($E176,PLAN.A!$E$10:$K$429,3,FALSE)</f>
        <v>M2</v>
      </c>
      <c r="H176" s="172">
        <f>VLOOKUP($E176,PLAN.A!$E$10:$K$429,7,FALSE)</f>
        <v>3000.8</v>
      </c>
    </row>
    <row r="177" spans="1:8" s="1" customFormat="1">
      <c r="A177" s="156" t="str">
        <f t="shared" si="9"/>
        <v>C</v>
      </c>
      <c r="B177" s="202">
        <f t="shared" si="8"/>
        <v>0.93213141562204227</v>
      </c>
      <c r="C177" s="203">
        <f t="shared" si="7"/>
        <v>1.197158207373336E-3</v>
      </c>
      <c r="E177" s="162" t="s">
        <v>897</v>
      </c>
      <c r="F177" s="30" t="str">
        <f>VLOOKUP($E177,PLAN.A!$E$10:$K$429,2,FALSE)</f>
        <v>REGULARIZAÇAO E COMPACT.TERRENO C/PLACA VIBRATORIA</v>
      </c>
      <c r="G177" s="71" t="str">
        <f>VLOOKUP($E177,PLAN.A!$E$10:$K$429,3,FALSE)</f>
        <v>M2</v>
      </c>
      <c r="H177" s="172">
        <f>VLOOKUP($E177,PLAN.A!$E$10:$K$429,7,FALSE)</f>
        <v>2986.5</v>
      </c>
    </row>
    <row r="178" spans="1:8" s="1" customFormat="1" ht="25.5">
      <c r="A178" s="156" t="str">
        <f t="shared" si="9"/>
        <v>C</v>
      </c>
      <c r="B178" s="202">
        <f t="shared" si="8"/>
        <v>0.93330217341436872</v>
      </c>
      <c r="C178" s="203">
        <f t="shared" si="7"/>
        <v>1.1707577923264223E-3</v>
      </c>
      <c r="E178" s="162" t="s">
        <v>828</v>
      </c>
      <c r="F178" s="30" t="str">
        <f>VLOOKUP($E178,PLAN.A!$E$10:$K$429,2,FALSE)</f>
        <v>ESCAVAÇÃO MANUAL DE VALA COM PROFUNDIDADE MENOR OU IGUAL A 1,30 M. AF_02/2021</v>
      </c>
      <c r="G178" s="71" t="str">
        <f>VLOOKUP($E178,PLAN.A!$E$10:$K$429,3,FALSE)</f>
        <v>M3</v>
      </c>
      <c r="H178" s="172">
        <f>VLOOKUP($E178,PLAN.A!$E$10:$K$429,7,FALSE)</f>
        <v>2920.64</v>
      </c>
    </row>
    <row r="179" spans="1:8" s="1" customFormat="1" ht="76.5">
      <c r="A179" s="156" t="str">
        <f t="shared" si="9"/>
        <v>C</v>
      </c>
      <c r="B179" s="202">
        <f t="shared" si="8"/>
        <v>0.93445988733324192</v>
      </c>
      <c r="C179" s="203">
        <f t="shared" si="7"/>
        <v>1.1577139188732402E-3</v>
      </c>
      <c r="E179" s="162" t="s">
        <v>974</v>
      </c>
      <c r="F179" s="30" t="str">
        <f>VLOOKUP($E179,PLAN.A!$E$10:$K$429,2,FALSE)</f>
        <v>P19 - 93X310CM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79" s="71" t="str">
        <f>VLOOKUP($E179,PLAN.A!$E$10:$K$429,3,FALSE)</f>
        <v>UNID</v>
      </c>
      <c r="H179" s="172">
        <f>VLOOKUP($E179,PLAN.A!$E$10:$K$429,7,FALSE)</f>
        <v>2888.1</v>
      </c>
    </row>
    <row r="180" spans="1:8" s="1" customFormat="1" ht="25.5">
      <c r="A180" s="156" t="str">
        <f t="shared" si="9"/>
        <v>C</v>
      </c>
      <c r="B180" s="202">
        <f t="shared" si="8"/>
        <v>0.93561317579535663</v>
      </c>
      <c r="C180" s="203">
        <f t="shared" si="7"/>
        <v>1.1532884621146928E-3</v>
      </c>
      <c r="E180" s="162" t="s">
        <v>719</v>
      </c>
      <c r="F180" s="30" t="str">
        <f>VLOOKUP($E180,PLAN.A!$E$10:$K$429,2,FALSE)</f>
        <v>BARRA DE APOIO RETA, EM ACO INOX POLIDO, COMPRIMENTO 80 CM,  FIXADA NA PAREDE - FORNECIMENTO E INSTALAÇÃO. AF_01/2020</v>
      </c>
      <c r="G180" s="71" t="str">
        <f>VLOOKUP($E180,PLAN.A!$E$10:$K$429,3,FALSE)</f>
        <v>UN</v>
      </c>
      <c r="H180" s="172">
        <f>VLOOKUP($E180,PLAN.A!$E$10:$K$429,7,FALSE)</f>
        <v>2877.06</v>
      </c>
    </row>
    <row r="181" spans="1:8" s="1" customFormat="1" ht="76.5">
      <c r="A181" s="156" t="str">
        <f t="shared" si="9"/>
        <v>C</v>
      </c>
      <c r="B181" s="202">
        <f t="shared" si="8"/>
        <v>0.9367258695105567</v>
      </c>
      <c r="C181" s="203">
        <f t="shared" si="7"/>
        <v>1.1126937152000109E-3</v>
      </c>
      <c r="E181" s="162" t="s">
        <v>1053</v>
      </c>
      <c r="F181" s="30" t="str">
        <f>VLOOKUP($E181,PLAN.A!$E$10:$K$429,2,FALSE)</f>
        <v>FORNECIMENTO E INSTALAÇÃO DE QUADRO DE DISTRIBUIÇÃO DE CIRCUITO - QDC - DE EMBUTIR, COM BARRAMENTO, PARA 150A, 72 DISJUNTORES DIN, EM CHAPA # 22 NA COR BRANCA, INCLUÍNDO ETIQUETAS DE IDENTIFICAÇÃO DOS CIRCUITOS, PROTEÇÃO PARA O BARRAMENTO EM POLICARBONATO OU CHAPA METÁLICA E PORTA PROJETOS NA PORTA. REFERÊNCIA QDETNII CEMAR OU SUPERIOR</v>
      </c>
      <c r="G181" s="71" t="str">
        <f>VLOOKUP($E181,PLAN.A!$E$10:$K$429,3,FALSE)</f>
        <v>UNID</v>
      </c>
      <c r="H181" s="172">
        <f>VLOOKUP($E181,PLAN.A!$E$10:$K$429,7,FALSE)</f>
        <v>2775.79</v>
      </c>
    </row>
    <row r="182" spans="1:8" s="1" customFormat="1" ht="38.25">
      <c r="A182" s="156" t="str">
        <f t="shared" si="9"/>
        <v>C</v>
      </c>
      <c r="B182" s="202">
        <f t="shared" si="8"/>
        <v>0.9378237475661737</v>
      </c>
      <c r="C182" s="203">
        <f t="shared" si="7"/>
        <v>1.0978780556170481E-3</v>
      </c>
      <c r="E182" s="162" t="s">
        <v>644</v>
      </c>
      <c r="F182" s="30" t="str">
        <f>VLOOKUP($E182,PLAN.A!$E$10:$K$429,2,FALSE)</f>
        <v>FORNECIMENTO E INSTALAÇÃO DE CALHA EM CHAPA GALVANIZADA, ESP. 0,65MM (GSG-24), DESENVOLVIMENTO DIVERSO, INCLUSIVE IÇAMENTO MANUAL VERTICAL</v>
      </c>
      <c r="G182" s="71" t="str">
        <f>VLOOKUP($E182,PLAN.A!$E$10:$K$429,3,FALSE)</f>
        <v>M2</v>
      </c>
      <c r="H182" s="172">
        <f>VLOOKUP($E182,PLAN.A!$E$10:$K$429,7,FALSE)</f>
        <v>2738.83</v>
      </c>
    </row>
    <row r="183" spans="1:8" s="1" customFormat="1" ht="38.25">
      <c r="A183" s="156" t="str">
        <f t="shared" si="9"/>
        <v>C</v>
      </c>
      <c r="B183" s="202">
        <f t="shared" si="8"/>
        <v>0.93891431800614689</v>
      </c>
      <c r="C183" s="203">
        <f t="shared" si="7"/>
        <v>1.0905704399731787E-3</v>
      </c>
      <c r="E183" s="162" t="s">
        <v>787</v>
      </c>
      <c r="F183" s="30" t="str">
        <f>VLOOKUP($E183,PLAN.A!$E$10:$K$429,2,FALSE)</f>
        <v>REGISTRO DE GAVETA, TIPO BRUTO, ROSCÁVEL 3" (PARA TUBO SOLDÁVEL OU PPR DN 85MM/CPVC DN 89MM), INCLUSIVE VOLANTE PARA ACIONAMENTO</v>
      </c>
      <c r="G183" s="71" t="str">
        <f>VLOOKUP($E183,PLAN.A!$E$10:$K$429,3,FALSE)</f>
        <v>UN</v>
      </c>
      <c r="H183" s="172">
        <f>VLOOKUP($E183,PLAN.A!$E$10:$K$429,7,FALSE)</f>
        <v>2720.6</v>
      </c>
    </row>
    <row r="184" spans="1:8" s="1" customFormat="1" ht="38.25">
      <c r="A184" s="156" t="str">
        <f t="shared" si="9"/>
        <v>C</v>
      </c>
      <c r="B184" s="202">
        <f t="shared" si="8"/>
        <v>0.93999631011508444</v>
      </c>
      <c r="C184" s="203">
        <f t="shared" si="7"/>
        <v>1.0819921089375887E-3</v>
      </c>
      <c r="E184" s="162" t="s">
        <v>780</v>
      </c>
      <c r="F184" s="30" t="str">
        <f>VLOOKUP($E184,PLAN.A!$E$10:$K$429,2,FALSE)</f>
        <v>ADAPTADOR COM FLANGES LIVRES, PVC, SOLDÁVEL, DN 85 MM X 3", INSTALADO EM RESERVAÇÃO PREDIAL DE ÁGUA - FORNECIMENTO E INSTALAÇÃO. AF_04/2024</v>
      </c>
      <c r="G184" s="71" t="str">
        <f>VLOOKUP($E184,PLAN.A!$E$10:$K$429,3,FALSE)</f>
        <v>UN</v>
      </c>
      <c r="H184" s="172">
        <f>VLOOKUP($E184,PLAN.A!$E$10:$K$429,7,FALSE)</f>
        <v>2699.2</v>
      </c>
    </row>
    <row r="185" spans="1:8" s="1" customFormat="1" ht="25.5">
      <c r="A185" s="156" t="str">
        <f t="shared" si="9"/>
        <v>C</v>
      </c>
      <c r="B185" s="202">
        <f t="shared" si="8"/>
        <v>0.94106419207203829</v>
      </c>
      <c r="C185" s="203">
        <f t="shared" si="7"/>
        <v>1.0678819569538147E-3</v>
      </c>
      <c r="E185" s="162" t="s">
        <v>785</v>
      </c>
      <c r="F185" s="30" t="str">
        <f>VLOOKUP($E185,PLAN.A!$E$10:$K$429,2,FALSE)</f>
        <v>FORNECIMENTO E ASSENTAMENTO DE TUBO PVC RÍGIDO SOLDÁVEL, ÁGUA FRIA, DN 25 MM (3/4") , INCLUSIVE CONEXÕES</v>
      </c>
      <c r="G185" s="71" t="str">
        <f>VLOOKUP($E185,PLAN.A!$E$10:$K$429,3,FALSE)</f>
        <v>M</v>
      </c>
      <c r="H185" s="172">
        <f>VLOOKUP($E185,PLAN.A!$E$10:$K$429,7,FALSE)</f>
        <v>2664</v>
      </c>
    </row>
    <row r="186" spans="1:8" s="1" customFormat="1" ht="25.5">
      <c r="A186" s="156" t="str">
        <f t="shared" si="9"/>
        <v>C</v>
      </c>
      <c r="B186" s="202">
        <f t="shared" si="8"/>
        <v>0.94211787568855843</v>
      </c>
      <c r="C186" s="203">
        <f t="shared" si="7"/>
        <v>1.0536836165201419E-3</v>
      </c>
      <c r="E186" s="162" t="s">
        <v>803</v>
      </c>
      <c r="F186" s="30" t="str">
        <f>VLOOKUP($E186,PLAN.A!$E$10:$K$429,2,FALSE)</f>
        <v>ESCAVAÇÃO MANUAL DE VALA COM PROFUNDIDADE MENOR OU IGUAL A 1,30 M. AF_02/2021</v>
      </c>
      <c r="G186" s="71" t="str">
        <f>VLOOKUP($E186,PLAN.A!$E$10:$K$429,3,FALSE)</f>
        <v>M3</v>
      </c>
      <c r="H186" s="172">
        <f>VLOOKUP($E186,PLAN.A!$E$10:$K$429,7,FALSE)</f>
        <v>2628.58</v>
      </c>
    </row>
    <row r="187" spans="1:8" s="1" customFormat="1" ht="25.5">
      <c r="A187" s="156" t="str">
        <f t="shared" si="9"/>
        <v>C</v>
      </c>
      <c r="B187" s="202">
        <f t="shared" si="8"/>
        <v>0.94315953360736515</v>
      </c>
      <c r="C187" s="203">
        <f t="shared" si="7"/>
        <v>1.0416579188066979E-3</v>
      </c>
      <c r="E187" s="162" t="s">
        <v>1061</v>
      </c>
      <c r="F187" s="30" t="str">
        <f>VLOOKUP($E187,PLAN.A!$E$10:$K$429,2,FALSE)</f>
        <v>DISJUNTOR TERMOMAGNÉTICO TRIPOLAR , CORRENTE NOMINAL DE 400A - FORNECIMENTO E INSTALAÇÃO. AF_10/2020</v>
      </c>
      <c r="G187" s="71" t="str">
        <f>VLOOKUP($E187,PLAN.A!$E$10:$K$429,3,FALSE)</f>
        <v>UN</v>
      </c>
      <c r="H187" s="172">
        <f>VLOOKUP($E187,PLAN.A!$E$10:$K$429,7,FALSE)</f>
        <v>2598.58</v>
      </c>
    </row>
    <row r="188" spans="1:8" s="1" customFormat="1" ht="25.5">
      <c r="A188" s="156" t="str">
        <f t="shared" si="9"/>
        <v>C</v>
      </c>
      <c r="B188" s="202">
        <f t="shared" si="8"/>
        <v>0.94418021069222779</v>
      </c>
      <c r="C188" s="203">
        <f t="shared" si="7"/>
        <v>1.020677084862643E-3</v>
      </c>
      <c r="E188" s="162" t="s">
        <v>938</v>
      </c>
      <c r="F188" s="30" t="str">
        <f>VLOOKUP($E188,PLAN.A!$E$10:$K$429,2,FALSE)</f>
        <v>FORNECIMENTO E INSTALAÇÃO DE PLACA DE OBRA COM CHAPA GALVANIZADA E ESTRUTURA DE MADEIRA. AF_03/2022_PS</v>
      </c>
      <c r="G188" s="71" t="str">
        <f>VLOOKUP($E188,PLAN.A!$E$10:$K$429,3,FALSE)</f>
        <v>M2</v>
      </c>
      <c r="H188" s="172">
        <f>VLOOKUP($E188,PLAN.A!$E$10:$K$429,7,FALSE)</f>
        <v>2546.2399999999998</v>
      </c>
    </row>
    <row r="189" spans="1:8" s="1" customFormat="1" ht="38.25">
      <c r="A189" s="156" t="str">
        <f t="shared" si="9"/>
        <v>C</v>
      </c>
      <c r="B189" s="202">
        <f t="shared" si="8"/>
        <v>0.9451807808105136</v>
      </c>
      <c r="C189" s="203">
        <f t="shared" si="7"/>
        <v>1.0005701182857648E-3</v>
      </c>
      <c r="E189" s="162" t="s">
        <v>706</v>
      </c>
      <c r="F189" s="30" t="str">
        <f>VLOOKUP($E189,PLAN.A!$E$10:$K$429,2,FALSE)</f>
        <v>FORNECIMENTO E INSTALAÇÃO DE LAVATÓRIO LOUÇA BRANCA SUSPENSO, 29,5 X 39 CM OU EQUIVALENTE, PADRÃO MÉDIO, INCLUSO SIFÃO FLEXÍVEL EM PVC E VÁLVULA EM METAL CROMADO.</v>
      </c>
      <c r="G189" s="71" t="str">
        <f>VLOOKUP($E189,PLAN.A!$E$10:$K$429,3,FALSE)</f>
        <v>UNID</v>
      </c>
      <c r="H189" s="172">
        <f>VLOOKUP($E189,PLAN.A!$E$10:$K$429,7,FALSE)</f>
        <v>2496.08</v>
      </c>
    </row>
    <row r="190" spans="1:8" s="1" customFormat="1" ht="51">
      <c r="A190" s="156" t="str">
        <f t="shared" si="9"/>
        <v>C</v>
      </c>
      <c r="B190" s="202">
        <f t="shared" si="8"/>
        <v>0.94611743033688656</v>
      </c>
      <c r="C190" s="203">
        <f t="shared" si="7"/>
        <v>9.3664952637290621E-4</v>
      </c>
      <c r="E190" s="162" t="s">
        <v>926</v>
      </c>
      <c r="F190" s="30" t="str">
        <f>VLOOKUP($E190,PLAN.A!$E$10:$K$429,2,FALSE)</f>
        <v>ELABORAÇÃO DE PLANILHA DE COMPATIBILIZAÇÃO DOS QUANTITATIVOS ADVINDOS DOS PROJETOS EXECUTIVOS, COM APRESENTAÇÃO DE MEMORIAL DE CÁLCULO DETALHADO E SEGUINDO DIRETRIZES ESTABELECIDAS PELA FISCALIZAÇÃO.</v>
      </c>
      <c r="G190" s="71" t="str">
        <f>VLOOKUP($E190,PLAN.A!$E$10:$K$429,3,FALSE)</f>
        <v>UNID</v>
      </c>
      <c r="H190" s="172">
        <f>VLOOKUP($E190,PLAN.A!$E$10:$K$429,7,FALSE)</f>
        <v>2336.62</v>
      </c>
    </row>
    <row r="191" spans="1:8" s="1" customFormat="1" ht="38.25">
      <c r="A191" s="156" t="str">
        <f t="shared" si="9"/>
        <v>C</v>
      </c>
      <c r="B191" s="202">
        <f t="shared" si="8"/>
        <v>0.94702431225285277</v>
      </c>
      <c r="C191" s="203">
        <f t="shared" si="7"/>
        <v>9.0688191596622833E-4</v>
      </c>
      <c r="E191" s="162" t="s">
        <v>688</v>
      </c>
      <c r="F191" s="30" t="str">
        <f>VLOOKUP($E191,PLAN.A!$E$10:$K$429,2,FALSE)</f>
        <v>CUBA DE EMBUTIR DE AÇO INOXIDÁVEL MÉDIA, INCLUSO VÁLVULA TIPO AMERICANA EM METAL CROMADO E SIFÃO FLEXÍVEL EM PVC - FORNECIMENTO E INSTALAÇÃO. AF_01/2020</v>
      </c>
      <c r="G191" s="71" t="str">
        <f>VLOOKUP($E191,PLAN.A!$E$10:$K$429,3,FALSE)</f>
        <v>UN</v>
      </c>
      <c r="H191" s="172">
        <f>VLOOKUP($E191,PLAN.A!$E$10:$K$429,7,FALSE)</f>
        <v>2262.36</v>
      </c>
    </row>
    <row r="192" spans="1:8" s="1" customFormat="1" ht="38.25">
      <c r="A192" s="156" t="str">
        <f t="shared" si="9"/>
        <v>C</v>
      </c>
      <c r="B192" s="202">
        <f t="shared" si="8"/>
        <v>0.94790477371094262</v>
      </c>
      <c r="C192" s="203">
        <f t="shared" si="7"/>
        <v>8.8046145808979204E-4</v>
      </c>
      <c r="E192" s="162" t="s">
        <v>637</v>
      </c>
      <c r="F192" s="30" t="str">
        <f>VLOOKUP($E192,PLAN.A!$E$10:$K$429,2,FALSE)</f>
        <v>PROTEÇÃO MECÂNICA DE SUPERFÍCIE VERTICAL COM ARGAMASSA DE CIMENTO E AREIA, TRAÇO 1:3, E=3CM. INCLUSO TELA DE ARAME GALVANIZADA, HEXAGONAL, FIO 0,56MM (24 BWG), MALHA 1/2", H=1M</v>
      </c>
      <c r="G192" s="71" t="str">
        <f>VLOOKUP($E192,PLAN.A!$E$10:$K$429,3,FALSE)</f>
        <v>M2</v>
      </c>
      <c r="H192" s="172">
        <f>VLOOKUP($E192,PLAN.A!$E$10:$K$429,7,FALSE)</f>
        <v>2196.4499999999998</v>
      </c>
    </row>
    <row r="193" spans="1:12" s="1" customFormat="1" ht="25.5">
      <c r="A193" s="156" t="str">
        <f t="shared" si="9"/>
        <v>C</v>
      </c>
      <c r="B193" s="202">
        <f t="shared" si="8"/>
        <v>0.94878470202976706</v>
      </c>
      <c r="C193" s="203">
        <f t="shared" si="7"/>
        <v>8.7992831882449597E-4</v>
      </c>
      <c r="E193" s="162" t="s">
        <v>717</v>
      </c>
      <c r="F193" s="30" t="str">
        <f>VLOOKUP($E193,PLAN.A!$E$10:$K$429,2,FALSE)</f>
        <v>BARRA DE APOIO EM AÇO INOX P/LAVATÓRIO RETANGULAR D=32MM L=49X64X49CM E=1,5MM (ABNT NBR 9050:2020)</v>
      </c>
      <c r="G193" s="71" t="str">
        <f>VLOOKUP($E193,PLAN.A!$E$10:$K$429,3,FALSE)</f>
        <v>UN</v>
      </c>
      <c r="H193" s="172">
        <f>VLOOKUP($E193,PLAN.A!$E$10:$K$429,7,FALSE)</f>
        <v>2195.12</v>
      </c>
    </row>
    <row r="194" spans="1:12" s="1" customFormat="1" ht="51">
      <c r="A194" s="156" t="str">
        <f t="shared" si="9"/>
        <v>C</v>
      </c>
      <c r="B194" s="202">
        <f t="shared" si="8"/>
        <v>0.94965752716980878</v>
      </c>
      <c r="C194" s="203">
        <f t="shared" si="7"/>
        <v>8.7282514004175524E-4</v>
      </c>
      <c r="E194" s="162" t="s">
        <v>1071</v>
      </c>
      <c r="F194" s="30" t="str">
        <f>VLOOKUP($E194,PLAN.A!$E$10:$K$429,2,FALSE)</f>
        <v>ATERRAMENTO COM HASTE EM AÇO GALVANIZADO À FOGO, TIPO CANTONEIRA COM ABAS IGUAIS DE 25MM (1"), ESPESSURA DE 4,76 MM (3/16"), COMPRIMENTO DE 240CM, EXCLUSIVE CABO E CAIXA PARA ATERRAMENTO, INCLUSIVE PRENSA PARA HASTE E INSTALAÇÃO</v>
      </c>
      <c r="G194" s="71" t="str">
        <f>VLOOKUP($E194,PLAN.A!$E$10:$K$429,3,FALSE)</f>
        <v>UN</v>
      </c>
      <c r="H194" s="172">
        <f>VLOOKUP($E194,PLAN.A!$E$10:$K$429,7,FALSE)</f>
        <v>2177.4</v>
      </c>
    </row>
    <row r="195" spans="1:12" s="1" customFormat="1" ht="38.25">
      <c r="A195" s="156" t="str">
        <f t="shared" si="9"/>
        <v>C</v>
      </c>
      <c r="B195" s="202">
        <f t="shared" si="8"/>
        <v>0.95052995947039187</v>
      </c>
      <c r="C195" s="203">
        <f t="shared" si="7"/>
        <v>8.7243230058311604E-4</v>
      </c>
      <c r="E195" s="162" t="s">
        <v>873</v>
      </c>
      <c r="F195" s="30" t="str">
        <f>VLOOKUP($E195,PLAN.A!$E$10:$K$429,2,FALSE)</f>
        <v>ALVENARIA DE BLOCOS DE CONCRETO ESTRUTURAL 14X19X39 CM (ESPESSURA 14 CM), FBK = 4,5 MPA, UTILIZANDO COLHER DE PEDREIRO. AF_10/2022</v>
      </c>
      <c r="G195" s="71" t="str">
        <f>VLOOKUP($E195,PLAN.A!$E$10:$K$429,3,FALSE)</f>
        <v>M2</v>
      </c>
      <c r="H195" s="172">
        <f>VLOOKUP($E195,PLAN.A!$E$10:$K$429,7,FALSE)</f>
        <v>2176.42</v>
      </c>
      <c r="I195" s="121"/>
      <c r="J195" s="121"/>
      <c r="K195" s="197"/>
      <c r="L195" s="197"/>
    </row>
    <row r="196" spans="1:12" s="1" customFormat="1" ht="38.25">
      <c r="A196" s="156" t="str">
        <f t="shared" si="9"/>
        <v>C</v>
      </c>
      <c r="B196" s="202">
        <f t="shared" si="8"/>
        <v>0.95140008684557986</v>
      </c>
      <c r="C196" s="203">
        <f t="shared" si="7"/>
        <v>8.7012737518803933E-4</v>
      </c>
      <c r="E196" s="162" t="s">
        <v>1379</v>
      </c>
      <c r="F196" s="30" t="str">
        <f>VLOOKUP($E196,PLAN.A!$E$10:$K$429,2,FALSE)</f>
        <v>FABRICAÇÃO, MONTAGEM E DESMONTAGEM DE FORMA PARA RADIER, PISO DE CONCRETO OU LAJE SOBRE SOLO, EM MADEIRA SERRADA, 4 UTILIZAÇÕES. AF_09/2021</v>
      </c>
      <c r="G196" s="71" t="str">
        <f>VLOOKUP($E196,PLAN.A!$E$10:$K$429,3,FALSE)</f>
        <v>M2</v>
      </c>
      <c r="H196" s="172">
        <f>VLOOKUP($E196,PLAN.A!$E$10:$K$429,7,FALSE)</f>
        <v>2170.67</v>
      </c>
      <c r="I196" s="121"/>
      <c r="J196" s="121"/>
      <c r="K196" s="121"/>
      <c r="L196" s="121"/>
    </row>
    <row r="197" spans="1:12" s="1" customFormat="1" ht="51">
      <c r="A197" s="156" t="str">
        <f t="shared" si="9"/>
        <v>C</v>
      </c>
      <c r="B197" s="202">
        <f t="shared" si="8"/>
        <v>0.95225925881015094</v>
      </c>
      <c r="C197" s="203">
        <f t="shared" si="7"/>
        <v>8.5917196457109199E-4</v>
      </c>
      <c r="E197" s="162" t="s">
        <v>678</v>
      </c>
      <c r="F197" s="30" t="str">
        <f>VLOOKUP($E197,PLAN.A!$E$10:$K$429,2,FALSE)</f>
        <v>FORNECIMENTO E ASSENTAMENTO DE RODAPÉ EM GRANITO VERDE UBATUBA/CINZA ANDORINHA OU SIMILAR, ESPESSURA DE 2,0 CM, ALTURA 10CM, POLIMENTO NAS FACES VISÍVEIS, INCLUSIVE REJUNTAMENTO</v>
      </c>
      <c r="G197" s="71" t="str">
        <f>VLOOKUP($E197,PLAN.A!$E$10:$K$429,3,FALSE)</f>
        <v>M</v>
      </c>
      <c r="H197" s="172">
        <f>VLOOKUP($E197,PLAN.A!$E$10:$K$429,7,FALSE)</f>
        <v>2143.34</v>
      </c>
      <c r="I197" s="121"/>
      <c r="J197" s="121"/>
      <c r="K197" s="121"/>
      <c r="L197" s="121"/>
    </row>
    <row r="198" spans="1:12" s="1" customFormat="1" ht="25.5">
      <c r="A198" s="156" t="str">
        <f t="shared" si="9"/>
        <v>C</v>
      </c>
      <c r="B198" s="202">
        <f t="shared" si="8"/>
        <v>0.953115328144712</v>
      </c>
      <c r="C198" s="203">
        <f t="shared" si="7"/>
        <v>8.5606933456102341E-4</v>
      </c>
      <c r="E198" s="162" t="s">
        <v>1095</v>
      </c>
      <c r="F198" s="30" t="str">
        <f>VLOOKUP($E198,PLAN.A!$E$10:$K$429,2,FALSE)</f>
        <v>FORNECIMENTO E INSTALAÇÃO DE TOMADA ESTANQUE 2P+T - 10A, CAIXA E ESPELHO COM TOMADA. REF. COMERCIAL LINHA AQUATIC</v>
      </c>
      <c r="G198" s="71" t="str">
        <f>VLOOKUP($E198,PLAN.A!$E$10:$K$429,3,FALSE)</f>
        <v>UNID</v>
      </c>
      <c r="H198" s="172">
        <f>VLOOKUP($E198,PLAN.A!$E$10:$K$429,7,FALSE)</f>
        <v>2135.6</v>
      </c>
      <c r="I198" s="121"/>
      <c r="J198" s="121"/>
      <c r="K198" s="121"/>
      <c r="L198" s="121"/>
    </row>
    <row r="199" spans="1:12" s="1" customFormat="1" ht="25.5">
      <c r="A199" s="156" t="str">
        <f t="shared" si="9"/>
        <v>C</v>
      </c>
      <c r="B199" s="202">
        <f t="shared" si="8"/>
        <v>0.95393261861271306</v>
      </c>
      <c r="C199" s="203">
        <f t="shared" si="7"/>
        <v>8.1729046800107141E-4</v>
      </c>
      <c r="E199" s="162" t="s">
        <v>870</v>
      </c>
      <c r="F199" s="30" t="str">
        <f>VLOOKUP($E199,PLAN.A!$E$10:$K$429,2,FALSE)</f>
        <v>EXECUÇÃO DE RADIER, ESPESSURA DE 10 CM, FCK = 30 MPA, COM USO DE FORMAS EM MADEIRA SERRADA. AF_09/2021</v>
      </c>
      <c r="G199" s="71" t="str">
        <f>VLOOKUP($E199,PLAN.A!$E$10:$K$429,3,FALSE)</f>
        <v>M2</v>
      </c>
      <c r="H199" s="172">
        <f>VLOOKUP($E199,PLAN.A!$E$10:$K$429,7,FALSE)</f>
        <v>2038.86</v>
      </c>
    </row>
    <row r="200" spans="1:12" s="1" customFormat="1" ht="38.25">
      <c r="A200" s="156" t="str">
        <f t="shared" si="9"/>
        <v>C</v>
      </c>
      <c r="B200" s="202">
        <f t="shared" si="8"/>
        <v>0.95471130659105397</v>
      </c>
      <c r="C200" s="203">
        <f t="shared" si="7"/>
        <v>7.7868797834091666E-4</v>
      </c>
      <c r="E200" s="162" t="s">
        <v>1408</v>
      </c>
      <c r="F200" s="30" t="str">
        <f>VLOOKUP($E200,PLAN.A!$E$10:$K$429,2,FALSE)</f>
        <v>FABRICAÇÃO, MONTAGEM E DESMONTAGEM DE FÔRMA PARA VIGA BALDRAME, EM MADEIRA SERRADA, E=25 MM, 2 UTILIZAÇÕES. AF_01/2024</v>
      </c>
      <c r="G200" s="71" t="str">
        <f>VLOOKUP($E200,PLAN.A!$E$10:$K$429,3,FALSE)</f>
        <v>M2</v>
      </c>
      <c r="H200" s="172">
        <f>VLOOKUP($E200,PLAN.A!$E$10:$K$429,7,FALSE)</f>
        <v>1942.56</v>
      </c>
    </row>
    <row r="201" spans="1:12" s="1" customFormat="1" ht="38.25">
      <c r="A201" s="156" t="str">
        <f t="shared" si="9"/>
        <v>C</v>
      </c>
      <c r="B201" s="202">
        <f t="shared" si="8"/>
        <v>0.95548537670147293</v>
      </c>
      <c r="C201" s="203">
        <f t="shared" si="7"/>
        <v>7.7407011041895422E-4</v>
      </c>
      <c r="E201" s="162" t="s">
        <v>830</v>
      </c>
      <c r="F201" s="30" t="str">
        <f>VLOOKUP($E201,PLAN.A!$E$10:$K$429,2,FALSE)</f>
        <v>FORNECIMENTO E ASSENTAMENTO DE TUBO PVC RÍGIDO, DRENAGEM/PLUVIAL, PBV - SÉRIE NORMAL, DN 100 MM (4"), INCLUSIVE CONEXÕES</v>
      </c>
      <c r="G201" s="71" t="str">
        <f>VLOOKUP($E201,PLAN.A!$E$10:$K$429,3,FALSE)</f>
        <v>M</v>
      </c>
      <c r="H201" s="172">
        <f>VLOOKUP($E201,PLAN.A!$E$10:$K$429,7,FALSE)</f>
        <v>1931.04</v>
      </c>
    </row>
    <row r="202" spans="1:12" s="1" customFormat="1" ht="63.75">
      <c r="A202" s="156" t="str">
        <f t="shared" si="9"/>
        <v>C</v>
      </c>
      <c r="B202" s="202">
        <f t="shared" si="8"/>
        <v>0.95624435055269563</v>
      </c>
      <c r="C202" s="203">
        <f t="shared" ref="C202:C265" si="10">H202/$H$368</f>
        <v>7.5897385122267777E-4</v>
      </c>
      <c r="E202" s="162" t="s">
        <v>1407</v>
      </c>
      <c r="F202" s="30" t="str">
        <f>VLOOKUP($E202,PLAN.A!$E$10:$K$429,2,FALSE)</f>
        <v>FORNECIMENTO, CORTE, DOBRA E MONTAGEM DE ARMAÇÕES DE AÇO CA-50/60 NAS FORMAS, INCLUSIVE INSTALAÇÃO DE ESPAÇADORES E DISTANCIADORES E PONTEIRA DE PROTEÇÃO COM A FUNÇÃO DE PREVENIR ACIDENTES DE OBRAS ATRAVÉS DA PROTEÇÃO DE PONTAS DOS VERGALHÕES.</v>
      </c>
      <c r="G202" s="71" t="str">
        <f>VLOOKUP($E202,PLAN.A!$E$10:$K$429,3,FALSE)</f>
        <v>KG</v>
      </c>
      <c r="H202" s="172">
        <f>VLOOKUP($E202,PLAN.A!$E$10:$K$429,7,FALSE)</f>
        <v>1893.38</v>
      </c>
    </row>
    <row r="203" spans="1:12" s="1" customFormat="1" ht="51">
      <c r="A203" s="156" t="str">
        <f t="shared" si="9"/>
        <v>C</v>
      </c>
      <c r="B203" s="202">
        <f t="shared" ref="B203:B266" si="11">B202+C203</f>
        <v>0.95699189197395873</v>
      </c>
      <c r="C203" s="203">
        <f t="shared" si="10"/>
        <v>7.4754142126309711E-4</v>
      </c>
      <c r="E203" s="162" t="s">
        <v>1322</v>
      </c>
      <c r="F203" s="30" t="str">
        <f>VLOOKUP($E203,PLAN.A!$E$10:$K$429,2,FALSE)</f>
        <v>CAIXA DE GORDURA ESPECIAL (CAPACIDADE: 312 L - PARA ATÉ 146 PESSOAS SERVIDAS NO PICO), RETANGULAR, EM ALVENARIA COM BLOCOS DE CONCRETO, DIMENSÕES INTERNAS = 0,4X1,2 M, ALTURA INTERNA = 1 M. AF_12/2020</v>
      </c>
      <c r="G203" s="71" t="str">
        <f>VLOOKUP($E203,PLAN.A!$E$10:$K$429,3,FALSE)</f>
        <v>UN</v>
      </c>
      <c r="H203" s="172">
        <f>VLOOKUP($E203,PLAN.A!$E$10:$K$429,7,FALSE)</f>
        <v>1864.86</v>
      </c>
    </row>
    <row r="204" spans="1:12" s="1" customFormat="1" ht="38.25">
      <c r="A204" s="156" t="str">
        <f t="shared" si="9"/>
        <v>C</v>
      </c>
      <c r="B204" s="202">
        <f t="shared" si="11"/>
        <v>0.95772940396332884</v>
      </c>
      <c r="C204" s="203">
        <f t="shared" si="10"/>
        <v>7.3751198937008493E-4</v>
      </c>
      <c r="E204" s="162" t="s">
        <v>1072</v>
      </c>
      <c r="F204" s="30" t="str">
        <f>VLOOKUP($E204,PLAN.A!$E$10:$K$429,2,FALSE)</f>
        <v>CAIXA DE INSPEÇÃO EM PVC, DIÂMETRO DE 30CM, ALTURA DE 30CM, COM TAMPA EM FERRO FUNDIDO, EXCLUSIVE HASTE DE ATERRAMENTO, INCLUSIVE INSTALAÇÃO</v>
      </c>
      <c r="G204" s="71" t="str">
        <f>VLOOKUP($E204,PLAN.A!$E$10:$K$429,3,FALSE)</f>
        <v>UN</v>
      </c>
      <c r="H204" s="172">
        <f>VLOOKUP($E204,PLAN.A!$E$10:$K$429,7,FALSE)</f>
        <v>1839.84</v>
      </c>
    </row>
    <row r="205" spans="1:12" s="1" customFormat="1" ht="38.25">
      <c r="A205" s="156" t="str">
        <f t="shared" si="9"/>
        <v>C</v>
      </c>
      <c r="B205" s="202">
        <f t="shared" si="11"/>
        <v>0.95845379190792768</v>
      </c>
      <c r="C205" s="203">
        <f t="shared" si="10"/>
        <v>7.2438794459881318E-4</v>
      </c>
      <c r="E205" s="162" t="s">
        <v>1325</v>
      </c>
      <c r="F205" s="30" t="str">
        <f>VLOOKUP($E205,PLAN.A!$E$10:$K$429,2,FALSE)</f>
        <v>FORNECIMENTO E INSTALAÇÃO DE PONTO DE UTILIZAÇÃO DE  GLP COM REGULADOR DE PRESSÃO DE SEGUNDO ESTÁGIO E SUPORTE PARA FIXAÇÃO.</v>
      </c>
      <c r="G205" s="71" t="str">
        <f>VLOOKUP($E205,PLAN.A!$E$10:$K$429,3,FALSE)</f>
        <v>UNID</v>
      </c>
      <c r="H205" s="172">
        <f>VLOOKUP($E205,PLAN.A!$E$10:$K$429,7,FALSE)</f>
        <v>1807.1</v>
      </c>
    </row>
    <row r="206" spans="1:12" s="1" customFormat="1" ht="38.25">
      <c r="A206" s="156" t="str">
        <f t="shared" si="9"/>
        <v>C</v>
      </c>
      <c r="B206" s="202">
        <f t="shared" si="11"/>
        <v>0.9591755782932545</v>
      </c>
      <c r="C206" s="203">
        <f t="shared" si="10"/>
        <v>7.2178638532680484E-4</v>
      </c>
      <c r="E206" s="162" t="s">
        <v>685</v>
      </c>
      <c r="F206" s="30" t="str">
        <f>VLOOKUP($E206,PLAN.A!$E$10:$K$429,2,FALSE)</f>
        <v>BANCADA EM GRANITO VERDE UBATUBA, ESPESSURA 2CM, COM FACES VISÍVEIS POLIDAS, TESTEIRA H.MAX=10CM, FRONTÃO/RODOBANCADA H.MAX=20CM, INCLUSIVE PERFIS METÁLICOS PARA APOIO</v>
      </c>
      <c r="G206" s="71" t="str">
        <f>VLOOKUP($E206,PLAN.A!$E$10:$K$429,3,FALSE)</f>
        <v>M2</v>
      </c>
      <c r="H206" s="172">
        <f>VLOOKUP($E206,PLAN.A!$E$10:$K$429,7,FALSE)</f>
        <v>1800.61</v>
      </c>
    </row>
    <row r="207" spans="1:12" s="1" customFormat="1" ht="38.25">
      <c r="A207" s="156" t="str">
        <f t="shared" si="9"/>
        <v>C</v>
      </c>
      <c r="B207" s="202">
        <f t="shared" si="11"/>
        <v>0.95983377278907267</v>
      </c>
      <c r="C207" s="203">
        <f t="shared" si="10"/>
        <v>6.5819449581811375E-4</v>
      </c>
      <c r="E207" s="162" t="s">
        <v>894</v>
      </c>
      <c r="F207" s="30" t="str">
        <f>VLOOKUP($E207,PLAN.A!$E$10:$K$429,2,FALSE)</f>
        <v>ESTACA BROCA DE CONCRETO, DIÂMETRO DE 20CM, ESCAVAÇÃO MANUAL COM TRADO CONCHA, INCLUSIVE ARMADURA DE ARRANQUE E CONCRETO 20MPA</v>
      </c>
      <c r="G207" s="71" t="str">
        <f>VLOOKUP($E207,PLAN.A!$E$10:$K$429,3,FALSE)</f>
        <v>M</v>
      </c>
      <c r="H207" s="172">
        <f>VLOOKUP($E207,PLAN.A!$E$10:$K$429,7,FALSE)</f>
        <v>1641.97</v>
      </c>
    </row>
    <row r="208" spans="1:12" s="1" customFormat="1" ht="25.5">
      <c r="A208" s="156" t="str">
        <f t="shared" si="9"/>
        <v>C</v>
      </c>
      <c r="B208" s="202">
        <f t="shared" si="11"/>
        <v>0.96048857202956972</v>
      </c>
      <c r="C208" s="203">
        <f t="shared" si="10"/>
        <v>6.547992404970181E-4</v>
      </c>
      <c r="E208" s="162" t="s">
        <v>934</v>
      </c>
      <c r="F208" s="30" t="str">
        <f>VLOOKUP($E208,PLAN.A!$E$10:$K$429,2,FALSE)</f>
        <v>LIMPEZA MECANIZADA DA ÁREA DE IMPLANTAÇÃO, INCLUSIVE RETIRADA DE CAMADA VEGAL (GRAMA)</v>
      </c>
      <c r="G208" s="71" t="str">
        <f>VLOOKUP($E208,PLAN.A!$E$10:$K$429,3,FALSE)</f>
        <v>M2</v>
      </c>
      <c r="H208" s="172">
        <f>VLOOKUP($E208,PLAN.A!$E$10:$K$429,7,FALSE)</f>
        <v>1633.5</v>
      </c>
    </row>
    <row r="209" spans="1:8" s="1" customFormat="1">
      <c r="A209" s="156" t="str">
        <f t="shared" si="9"/>
        <v>C</v>
      </c>
      <c r="B209" s="202">
        <f t="shared" si="11"/>
        <v>0.96112328835488525</v>
      </c>
      <c r="C209" s="203">
        <f t="shared" si="10"/>
        <v>6.3471632531556692E-4</v>
      </c>
      <c r="E209" s="162" t="s">
        <v>908</v>
      </c>
      <c r="F209" s="30" t="str">
        <f>VLOOKUP($E209,PLAN.A!$E$10:$K$429,2,FALSE)</f>
        <v>PLANTIO DE ARBUSTO OU  CERCA VIVA. AF_07/2024</v>
      </c>
      <c r="G209" s="71" t="str">
        <f>VLOOKUP($E209,PLAN.A!$E$10:$K$429,3,FALSE)</f>
        <v>UN</v>
      </c>
      <c r="H209" s="172">
        <f>VLOOKUP($E209,PLAN.A!$E$10:$K$429,7,FALSE)</f>
        <v>1583.4</v>
      </c>
    </row>
    <row r="210" spans="1:8" s="1" customFormat="1" ht="76.5">
      <c r="A210" s="156" t="str">
        <f t="shared" si="9"/>
        <v>C</v>
      </c>
      <c r="B210" s="202">
        <f t="shared" si="11"/>
        <v>0.9617579886459372</v>
      </c>
      <c r="C210" s="203">
        <f t="shared" si="10"/>
        <v>6.347002910519489E-4</v>
      </c>
      <c r="E210" s="162" t="s">
        <v>937</v>
      </c>
      <c r="F210" s="30" t="str">
        <f>VLOOKUP($E210,PLAN.A!$E$10:$K$429,2,FALSE)</f>
        <v>MOBILIZAÇÃO E DESMOBILIZAÇÃO DA OBRA (INCLUSIVE PESSOAL LOCAL PARA APOIO À OBRA), MOVIMENTAÇÕES (SEJAM HORIZONTAIS E/OU VERTICAIS/IÇAMENTOS) DE MATERIAIS/EQUIPAMENTOS NA OBRA E INSTALAÇÕES PROVISÓRIAS DE ELÉTRICA E HIDRO-SANITÁRIAS (MEDIÇÃO DE 75% PARA MOBILIZAÇÃO E 25% NA ÚLTIMA MEDIÇÃO) E TRANSPORTES/FRETES</v>
      </c>
      <c r="G210" s="71" t="str">
        <f>VLOOKUP($E210,PLAN.A!$E$10:$K$429,3,FALSE)</f>
        <v>UNID</v>
      </c>
      <c r="H210" s="172">
        <f>VLOOKUP($E210,PLAN.A!$E$10:$K$429,7,FALSE)</f>
        <v>1583.36</v>
      </c>
    </row>
    <row r="211" spans="1:8" s="1" customFormat="1" ht="25.5">
      <c r="A211" s="156" t="str">
        <f t="shared" si="9"/>
        <v>C</v>
      </c>
      <c r="B211" s="202">
        <f t="shared" si="11"/>
        <v>0.96239234420032138</v>
      </c>
      <c r="C211" s="203">
        <f t="shared" si="10"/>
        <v>6.3435555438416354E-4</v>
      </c>
      <c r="E211" s="162" t="s">
        <v>783</v>
      </c>
      <c r="F211" s="30" t="str">
        <f>VLOOKUP($E211,PLAN.A!$E$10:$K$429,2,FALSE)</f>
        <v>FORNECIMENTO E ASSENTAMENTO DE TUBO PVC RÍGIDO SOLDÁVEL, ÁGUA FRIA, DN 50 MM (1.1/2"), INCLUSIVE CONEXÕES</v>
      </c>
      <c r="G211" s="71" t="str">
        <f>VLOOKUP($E211,PLAN.A!$E$10:$K$429,3,FALSE)</f>
        <v>M</v>
      </c>
      <c r="H211" s="172">
        <f>VLOOKUP($E211,PLAN.A!$E$10:$K$429,7,FALSE)</f>
        <v>1582.5</v>
      </c>
    </row>
    <row r="212" spans="1:8" s="1" customFormat="1" ht="38.25">
      <c r="A212" s="156" t="str">
        <f t="shared" si="9"/>
        <v>C</v>
      </c>
      <c r="B212" s="202">
        <f t="shared" si="11"/>
        <v>0.96302423849524021</v>
      </c>
      <c r="C212" s="203">
        <f t="shared" si="10"/>
        <v>6.3189429491881195E-4</v>
      </c>
      <c r="E212" s="162" t="s">
        <v>881</v>
      </c>
      <c r="F212" s="30" t="str">
        <f>VLOOKUP($E212,PLAN.A!$E$10:$K$429,2,FALSE)</f>
        <v>MASSA ÚNICA, EM ARGAMASSA TRAÇO 1:2:8, PREPARO MECÂNICO, APLICADA MANUALMENTE EM PAREDES INTERNAS DE AMBIENTES COM ÁREA ENTRE 5M² E 10M², E = 17,5MM, COM TALISCAS. AF_03/2024</v>
      </c>
      <c r="G212" s="71" t="str">
        <f>VLOOKUP($E212,PLAN.A!$E$10:$K$429,3,FALSE)</f>
        <v>M2</v>
      </c>
      <c r="H212" s="172">
        <f>VLOOKUP($E212,PLAN.A!$E$10:$K$429,7,FALSE)</f>
        <v>1576.36</v>
      </c>
    </row>
    <row r="213" spans="1:8" s="1" customFormat="1">
      <c r="A213" s="156" t="str">
        <f t="shared" si="9"/>
        <v>C</v>
      </c>
      <c r="B213" s="202">
        <f t="shared" si="11"/>
        <v>0.96364602719551384</v>
      </c>
      <c r="C213" s="203">
        <f t="shared" si="10"/>
        <v>6.2178870027361477E-4</v>
      </c>
      <c r="E213" s="162" t="s">
        <v>1135</v>
      </c>
      <c r="F213" s="30" t="str">
        <f>VLOOKUP($E213,PLAN.A!$E$10:$K$429,2,FALSE)</f>
        <v>REATERRO MANUAL DE VALAS</v>
      </c>
      <c r="G213" s="71" t="str">
        <f>VLOOKUP($E213,PLAN.A!$E$10:$K$429,3,FALSE)</f>
        <v>M3</v>
      </c>
      <c r="H213" s="172">
        <f>VLOOKUP($E213,PLAN.A!$E$10:$K$429,7,FALSE)</f>
        <v>1551.15</v>
      </c>
    </row>
    <row r="214" spans="1:8" s="1" customFormat="1" ht="38.25">
      <c r="A214" s="156" t="str">
        <f t="shared" si="9"/>
        <v>C</v>
      </c>
      <c r="B214" s="202">
        <f t="shared" si="11"/>
        <v>0.9642675633561355</v>
      </c>
      <c r="C214" s="203">
        <f t="shared" si="10"/>
        <v>6.2153616062163232E-4</v>
      </c>
      <c r="E214" s="162" t="s">
        <v>1412</v>
      </c>
      <c r="F214" s="30" t="str">
        <f>VLOOKUP($E214,PLAN.A!$E$10:$K$429,2,FALSE)</f>
        <v>MASSA ÚNICA, EM ARGAMASSA TRAÇO 1:2:8, PREPARO MECÂNICO, APLICADA MANUALMENTE EM PAREDES INTERNAS DE AMBIENTES COM ÁREA ENTRE 5M² E 10M², E = 17,5MM, COM TALISCAS. AF_03/2024</v>
      </c>
      <c r="G214" s="71" t="str">
        <f>VLOOKUP($E214,PLAN.A!$E$10:$K$429,3,FALSE)</f>
        <v>M2</v>
      </c>
      <c r="H214" s="172">
        <f>VLOOKUP($E214,PLAN.A!$E$10:$K$429,7,FALSE)</f>
        <v>1550.52</v>
      </c>
    </row>
    <row r="215" spans="1:8" s="1" customFormat="1" ht="38.25">
      <c r="A215" s="156" t="str">
        <f t="shared" si="9"/>
        <v>C</v>
      </c>
      <c r="B215" s="202">
        <f t="shared" si="11"/>
        <v>0.96488677454853256</v>
      </c>
      <c r="C215" s="203">
        <f t="shared" si="10"/>
        <v>6.1921119239703325E-4</v>
      </c>
      <c r="E215" s="162" t="s">
        <v>694</v>
      </c>
      <c r="F215" s="30" t="str">
        <f>VLOOKUP($E215,PLAN.A!$E$10:$K$429,2,FALSE)</f>
        <v>PREPARAÇÃO PARA EMASSAMENTO OU PINTURA (LÁTEX/ACRÍLICA) EM CHAPA CIMENTÍCIA, INCLUSIVE FUNDO SELADOR ACRÍLICO, APLICAÇÃO MANUAL.</v>
      </c>
      <c r="G215" s="71" t="str">
        <f>VLOOKUP($E215,PLAN.A!$E$10:$K$429,3,FALSE)</f>
        <v>M2</v>
      </c>
      <c r="H215" s="172">
        <f>VLOOKUP($E215,PLAN.A!$E$10:$K$429,7,FALSE)</f>
        <v>1544.72</v>
      </c>
    </row>
    <row r="216" spans="1:8" s="1" customFormat="1" ht="25.5">
      <c r="A216" s="156" t="str">
        <f t="shared" si="9"/>
        <v>C</v>
      </c>
      <c r="B216" s="202">
        <f t="shared" si="11"/>
        <v>0.96549319039856252</v>
      </c>
      <c r="C216" s="203">
        <f t="shared" si="10"/>
        <v>6.0641585002992895E-4</v>
      </c>
      <c r="E216" s="162" t="s">
        <v>597</v>
      </c>
      <c r="F216" s="30" t="str">
        <f>VLOOKUP($E216,PLAN.A!$E$10:$K$429,2,FALSE)</f>
        <v>CAMADA SEPARADORA PARA EXECUÇÃO DE RADIER, PISO DE CONCRETO OU LAJE SOBRE SOLO, EM LONA PLÁSTICA. AF_09/2021</v>
      </c>
      <c r="G216" s="71" t="str">
        <f>VLOOKUP($E216,PLAN.A!$E$10:$K$429,3,FALSE)</f>
        <v>M2</v>
      </c>
      <c r="H216" s="172">
        <f>VLOOKUP($E216,PLAN.A!$E$10:$K$429,7,FALSE)</f>
        <v>1512.8</v>
      </c>
    </row>
    <row r="217" spans="1:8" s="1" customFormat="1" ht="25.5">
      <c r="A217" s="156" t="str">
        <f t="shared" si="9"/>
        <v>C</v>
      </c>
      <c r="B217" s="202">
        <f t="shared" si="11"/>
        <v>0.96608511127428187</v>
      </c>
      <c r="C217" s="203">
        <f t="shared" si="10"/>
        <v>5.9192087571932465E-4</v>
      </c>
      <c r="E217" s="162" t="s">
        <v>718</v>
      </c>
      <c r="F217" s="30" t="str">
        <f>VLOOKUP($E217,PLAN.A!$E$10:$K$429,2,FALSE)</f>
        <v>TORNEIRA CROMADA DE MESA, 1/2" OU 3/4", PARA LAVATÓRIO, PADRÃO MÉDIO - FORNECIMENTO E INSTALAÇÃO. AF_01/2020</v>
      </c>
      <c r="G217" s="71" t="str">
        <f>VLOOKUP($E217,PLAN.A!$E$10:$K$429,3,FALSE)</f>
        <v>UN</v>
      </c>
      <c r="H217" s="172">
        <f>VLOOKUP($E217,PLAN.A!$E$10:$K$429,7,FALSE)</f>
        <v>1476.64</v>
      </c>
    </row>
    <row r="218" spans="1:8" s="1" customFormat="1" ht="25.5">
      <c r="A218" s="156" t="str">
        <f t="shared" si="9"/>
        <v>C</v>
      </c>
      <c r="B218" s="202">
        <f t="shared" si="11"/>
        <v>0.96667629858244064</v>
      </c>
      <c r="C218" s="203">
        <f t="shared" si="10"/>
        <v>5.9118730815880453E-4</v>
      </c>
      <c r="E218" s="162" t="s">
        <v>866</v>
      </c>
      <c r="F218" s="30" t="str">
        <f>VLOOKUP($E218,PLAN.A!$E$10:$K$429,2,FALSE)</f>
        <v>ESCAVAÇÃO MANUAL DE VALA COM PROFUNDIDADE MENOR OU IGUAL A 1,30 M. AF_02/2021</v>
      </c>
      <c r="G218" s="71" t="str">
        <f>VLOOKUP($E218,PLAN.A!$E$10:$K$429,3,FALSE)</f>
        <v>M3</v>
      </c>
      <c r="H218" s="172">
        <f>VLOOKUP($E218,PLAN.A!$E$10:$K$429,7,FALSE)</f>
        <v>1474.81</v>
      </c>
    </row>
    <row r="219" spans="1:8" s="1" customFormat="1" ht="25.5">
      <c r="A219" s="156" t="str">
        <f t="shared" si="9"/>
        <v>C</v>
      </c>
      <c r="B219" s="202">
        <f t="shared" si="11"/>
        <v>0.96725064590523468</v>
      </c>
      <c r="C219" s="203">
        <f t="shared" si="10"/>
        <v>5.7434732279407869E-4</v>
      </c>
      <c r="E219" s="162" t="s">
        <v>1081</v>
      </c>
      <c r="F219" s="30" t="str">
        <f>VLOOKUP($E219,PLAN.A!$E$10:$K$429,2,FALSE)</f>
        <v>FORNECIMENTO E INSTALAÇÃO DE CABO PP 3X1,5MM2 - 70CM COM PLUG 2P+T - 10A</v>
      </c>
      <c r="G219" s="71" t="str">
        <f>VLOOKUP($E219,PLAN.A!$E$10:$K$429,3,FALSE)</f>
        <v>UNID</v>
      </c>
      <c r="H219" s="172">
        <f>VLOOKUP($E219,PLAN.A!$E$10:$K$429,7,FALSE)</f>
        <v>1432.8</v>
      </c>
    </row>
    <row r="220" spans="1:8" s="1" customFormat="1" ht="25.5">
      <c r="A220" s="156" t="str">
        <f t="shared" si="9"/>
        <v>C</v>
      </c>
      <c r="B220" s="202">
        <f t="shared" si="11"/>
        <v>0.96781070669914515</v>
      </c>
      <c r="C220" s="203">
        <f t="shared" si="10"/>
        <v>5.6006079391050735E-4</v>
      </c>
      <c r="E220" s="162" t="s">
        <v>819</v>
      </c>
      <c r="F220" s="30" t="str">
        <f>VLOOKUP($E220,PLAN.A!$E$10:$K$429,2,FALSE)</f>
        <v>EXTINTOR DE INCÊNDIO PORTÁTIL COM CARGA DE PQS DE 6 KG, CLASSE BC - FORNECIMENTO E INSTALAÇÃO. AF_10/2020_PE</v>
      </c>
      <c r="G220" s="71" t="str">
        <f>VLOOKUP($E220,PLAN.A!$E$10:$K$429,3,FALSE)</f>
        <v>UN</v>
      </c>
      <c r="H220" s="172">
        <f>VLOOKUP($E220,PLAN.A!$E$10:$K$429,7,FALSE)</f>
        <v>1397.16</v>
      </c>
    </row>
    <row r="221" spans="1:8" s="1" customFormat="1" ht="25.5">
      <c r="A221" s="156" t="str">
        <f t="shared" si="9"/>
        <v>C</v>
      </c>
      <c r="B221" s="202">
        <f t="shared" si="11"/>
        <v>0.96835138206834159</v>
      </c>
      <c r="C221" s="203">
        <f t="shared" si="10"/>
        <v>5.406753691964358E-4</v>
      </c>
      <c r="E221" s="162" t="s">
        <v>1082</v>
      </c>
      <c r="F221" s="30" t="str">
        <f>VLOOKUP($E221,PLAN.A!$E$10:$K$429,2,FALSE)</f>
        <v>FORNECIMENTO E INSTALAÇÃO DE CABO PP 3X1,5MM2 - 70CM COM PLUG 2P+T - 20A</v>
      </c>
      <c r="G221" s="71" t="str">
        <f>VLOOKUP($E221,PLAN.A!$E$10:$K$429,3,FALSE)</f>
        <v>UNID</v>
      </c>
      <c r="H221" s="172">
        <f>VLOOKUP($E221,PLAN.A!$E$10:$K$429,7,FALSE)</f>
        <v>1348.8</v>
      </c>
    </row>
    <row r="222" spans="1:8" s="1" customFormat="1" ht="51">
      <c r="A222" s="156" t="str">
        <f t="shared" si="9"/>
        <v>C</v>
      </c>
      <c r="B222" s="202">
        <f t="shared" si="11"/>
        <v>0.96888025221094931</v>
      </c>
      <c r="C222" s="203">
        <f t="shared" si="10"/>
        <v>5.2887014260773841E-4</v>
      </c>
      <c r="E222" s="162" t="s">
        <v>817</v>
      </c>
      <c r="F222" s="30" t="str">
        <f>VLOOKUP($E222,PLAN.A!$E$10:$K$429,2,FALSE)</f>
        <v>FORNECIMENTO E INSTALAÇÃO DE TUBO DE AÇO GALVANIZADO COM COSTURA, CLASSE MÉDIA, DN 65MM (2 1/2"), ESPESSURA DA PAREDE 3,65MM, CONEXÃO ROSQUEADA, INSTALADO EM REDE DE ALIMENTAÇÃO PARA HIDRANTE, INCLUSIVE CONEXÕES E ACESSÓRIOS</v>
      </c>
      <c r="G222" s="71" t="str">
        <f>VLOOKUP($E222,PLAN.A!$E$10:$K$429,3,FALSE)</f>
        <v>M</v>
      </c>
      <c r="H222" s="172">
        <f>VLOOKUP($E222,PLAN.A!$E$10:$K$429,7,FALSE)</f>
        <v>1319.35</v>
      </c>
    </row>
    <row r="223" spans="1:8" s="1" customFormat="1" ht="63.75">
      <c r="A223" s="156" t="str">
        <f t="shared" si="9"/>
        <v>C</v>
      </c>
      <c r="B223" s="202">
        <f t="shared" si="11"/>
        <v>0.96940176663512234</v>
      </c>
      <c r="C223" s="203">
        <f t="shared" si="10"/>
        <v>5.2151442417301534E-4</v>
      </c>
      <c r="E223" s="162" t="s">
        <v>1433</v>
      </c>
      <c r="F223" s="30" t="str">
        <f>VLOOKUP($E223,PLAN.A!$E$10:$K$429,2,FALSE)</f>
        <v>FORNECIMENTO E INSTALAÇÃO DE SUPORTE METALICOS  PARA PROJETORES ,GALVANIZADOS A FOGO, FABRICADOS EM CANTORNEIRAS E TUBOS PARA 2 PROJETORES  FIXAÇÃO EM TOPO POSTE TELECÔNICO ESCALONADO RETO COM ALTURA ÚTIL DE 7 M  COM DIÃMETRO EXTERNO DE 60,3 MM.</v>
      </c>
      <c r="G223" s="71" t="str">
        <f>VLOOKUP($E223,PLAN.A!$E$10:$K$429,3,FALSE)</f>
        <v>UNID</v>
      </c>
      <c r="H223" s="172">
        <f>VLOOKUP($E223,PLAN.A!$E$10:$K$429,7,FALSE)</f>
        <v>1301</v>
      </c>
    </row>
    <row r="224" spans="1:8" s="1" customFormat="1" ht="51">
      <c r="A224" s="156" t="str">
        <f t="shared" si="9"/>
        <v>C</v>
      </c>
      <c r="B224" s="202">
        <f t="shared" si="11"/>
        <v>0.96992123669068409</v>
      </c>
      <c r="C224" s="203">
        <f t="shared" si="10"/>
        <v>5.1947005556172987E-4</v>
      </c>
      <c r="E224" s="162" t="s">
        <v>997</v>
      </c>
      <c r="F224" s="30" t="str">
        <f>VLOOKUP($E224,PLAN.A!$E$10:$K$429,2,FALSE)</f>
        <v>J14 - FORNECIMENTO E INSTALAÇÃO DE SHOOT DEVOLUÇÃO DE TALHERES, EM AÇO INOX 304, DIMENSÕES MÍNIMA25X25X40CM, BORDA DE 20MM. (REF.: SHOT DEVOLUÇÃO DE TALHERES 25X25X40CM AÇO INOX 304 MAQUINBAL)</v>
      </c>
      <c r="G224" s="71" t="str">
        <f>VLOOKUP($E224,PLAN.A!$E$10:$K$429,3,FALSE)</f>
        <v>UNID</v>
      </c>
      <c r="H224" s="172">
        <f>VLOOKUP($E224,PLAN.A!$E$10:$K$429,7,FALSE)</f>
        <v>1295.9000000000001</v>
      </c>
    </row>
    <row r="225" spans="1:9" s="1" customFormat="1" ht="38.25">
      <c r="A225" s="156" t="str">
        <f t="shared" si="9"/>
        <v>C</v>
      </c>
      <c r="B225" s="202">
        <f t="shared" si="11"/>
        <v>0.97043017223504879</v>
      </c>
      <c r="C225" s="203">
        <f t="shared" si="10"/>
        <v>5.08935544364753E-4</v>
      </c>
      <c r="E225" s="162" t="s">
        <v>1409</v>
      </c>
      <c r="F225" s="30" t="str">
        <f>VLOOKUP($E225,PLAN.A!$E$10:$K$429,2,FALSE)</f>
        <v>FORNECIMENTO, LANÇAMENTO E EXECUÇÃO DE CONCRETO, FCK  25 MPA, COM CONTROLE TECNOLÓGICO, INCLUSIVE ADENSAMENTO E CURA. CONSIDERADO PERDAS NO PREÇO UNITÁRIO.</v>
      </c>
      <c r="G225" s="71" t="str">
        <f>VLOOKUP($E225,PLAN.A!$E$10:$K$429,3,FALSE)</f>
        <v>M3</v>
      </c>
      <c r="H225" s="172">
        <f>VLOOKUP($E225,PLAN.A!$E$10:$K$429,7,FALSE)</f>
        <v>1269.6199999999999</v>
      </c>
    </row>
    <row r="226" spans="1:9" s="1" customFormat="1" ht="38.25">
      <c r="A226" s="156" t="str">
        <f t="shared" si="9"/>
        <v>C</v>
      </c>
      <c r="B226" s="202">
        <f t="shared" si="11"/>
        <v>0.97093283437377298</v>
      </c>
      <c r="C226" s="203">
        <f t="shared" si="10"/>
        <v>5.0266213872423985E-4</v>
      </c>
      <c r="E226" s="162" t="s">
        <v>1017</v>
      </c>
      <c r="F226" s="30" t="str">
        <f>VLOOKUP($E226,PLAN.A!$E$10:$K$429,2,FALSE)</f>
        <v xml:space="preserve">FORNECIMENTO E INSTALAÇÃO DE CENTRAL (1+1) PARA GLP, INCLUIDO CHICOTE FLEXÍVEL, MANÔMETRO, VALVULA DE REGULAGEM ANTI REFLUXO. </v>
      </c>
      <c r="G226" s="71" t="str">
        <f>VLOOKUP($E226,PLAN.A!$E$10:$K$429,3,FALSE)</f>
        <v>UNID</v>
      </c>
      <c r="H226" s="172">
        <f>VLOOKUP($E226,PLAN.A!$E$10:$K$429,7,FALSE)</f>
        <v>1253.97</v>
      </c>
    </row>
    <row r="227" spans="1:9" s="1" customFormat="1" ht="51">
      <c r="A227" s="156" t="str">
        <f t="shared" si="9"/>
        <v>C</v>
      </c>
      <c r="B227" s="202">
        <f t="shared" si="11"/>
        <v>0.97143075437903226</v>
      </c>
      <c r="C227" s="203">
        <f t="shared" si="10"/>
        <v>4.9792000525923847E-4</v>
      </c>
      <c r="E227" s="162" t="s">
        <v>631</v>
      </c>
      <c r="F227" s="30" t="str">
        <f>VLOOKUP($E227,PLAN.A!$E$10:$K$429,2,FALSE)</f>
        <v>FORNECIMENTO E EXECUÇÃO DE REVESTIMENTO TIPO MASSA ÚNICA/EMBOÇO/REBOCO LISO, TRAÇO 1:2:8, CIMENTO, CAL E AREIA LAVADA, ESP. 1,75 CM, APLICADO EM PAREDES, PREPARO MECÂNICO, COM EXECUÇÃO DE TALISCAS</v>
      </c>
      <c r="G227" s="71" t="str">
        <f>VLOOKUP($E227,PLAN.A!$E$10:$K$429,3,FALSE)</f>
        <v>M2</v>
      </c>
      <c r="H227" s="172">
        <f>VLOOKUP($E227,PLAN.A!$E$10:$K$429,7,FALSE)</f>
        <v>1242.1400000000001</v>
      </c>
    </row>
    <row r="228" spans="1:9" s="1" customFormat="1" ht="25.5">
      <c r="A228" s="156" t="str">
        <f t="shared" si="9"/>
        <v>C</v>
      </c>
      <c r="B228" s="202">
        <f t="shared" si="11"/>
        <v>0.97192861826436883</v>
      </c>
      <c r="C228" s="203">
        <f t="shared" si="10"/>
        <v>4.9786388533657573E-4</v>
      </c>
      <c r="E228" s="162" t="s">
        <v>1100</v>
      </c>
      <c r="F228" s="30" t="str">
        <f>VLOOKUP($E228,PLAN.A!$E$10:$K$429,2,FALSE)</f>
        <v>CAIXA RETANGULAR 4" X 2" MÉDIA (1,30 M DO PISO), PVC, INSTALADA EM PAREDE - FORNECIMENTO E INSTALAÇÃO. AF_03/2023</v>
      </c>
      <c r="G228" s="71" t="str">
        <f>VLOOKUP($E228,PLAN.A!$E$10:$K$429,3,FALSE)</f>
        <v>UN</v>
      </c>
      <c r="H228" s="172">
        <f>VLOOKUP($E228,PLAN.A!$E$10:$K$429,7,FALSE)</f>
        <v>1242</v>
      </c>
    </row>
    <row r="229" spans="1:9" s="1" customFormat="1" ht="38.25">
      <c r="A229" s="156" t="str">
        <f t="shared" si="9"/>
        <v>C</v>
      </c>
      <c r="B229" s="202">
        <f t="shared" si="11"/>
        <v>0.97242150351085199</v>
      </c>
      <c r="C229" s="203">
        <f t="shared" si="10"/>
        <v>4.9288524648320991E-4</v>
      </c>
      <c r="E229" s="162" t="s">
        <v>1254</v>
      </c>
      <c r="F229" s="30" t="str">
        <f>VLOOKUP($E229,PLAN.A!$E$10:$K$429,2,FALSE)</f>
        <v>PAREDE COM SISTEMA EM CHAPAS DE GESSO PARA DRYWALL, USO INTERNO, COM DUAS FACES SIMPLES E ESTRUTURA METÁLICA COM GUIAS SIMPLES, SEM VÃOS. AF_07/2023_PS</v>
      </c>
      <c r="G229" s="71" t="str">
        <f>VLOOKUP($E229,PLAN.A!$E$10:$K$429,3,FALSE)</f>
        <v>M2</v>
      </c>
      <c r="H229" s="172">
        <f>VLOOKUP($E229,PLAN.A!$E$10:$K$429,7,FALSE)</f>
        <v>1229.58</v>
      </c>
    </row>
    <row r="230" spans="1:9" s="1" customFormat="1" ht="63.75">
      <c r="A230" s="156" t="str">
        <f t="shared" si="9"/>
        <v>C</v>
      </c>
      <c r="B230" s="202">
        <f t="shared" si="11"/>
        <v>0.97291126207592971</v>
      </c>
      <c r="C230" s="203">
        <f t="shared" si="10"/>
        <v>4.8975856507771452E-4</v>
      </c>
      <c r="E230" s="162" t="s">
        <v>963</v>
      </c>
      <c r="F230" s="30" t="str">
        <f>VLOOKUP($E230,PLAN.A!$E$10:$K$429,2,FALSE)</f>
        <v>P10 - FORNECIMENTO E INSTALAÇÃO DE PORTA PIVOTANTE DE VIDRO LISO TEMPERADO INCOLOR 8MM, COM PUXADOR EM AÇO INOX TUBULAR DE 40CM, ACABAMENTO E BATENTE EM ALUMÍNIO, INCLUSIVE DOBRADIÇAS, PIVÔ, FECHADURA E DEMAIS MATERIAIS NECESSÁRIOS PARA INSTALAÇÃO</v>
      </c>
      <c r="G230" s="71" t="str">
        <f>VLOOKUP($E230,PLAN.A!$E$10:$K$429,3,FALSE)</f>
        <v>M2</v>
      </c>
      <c r="H230" s="172">
        <f>VLOOKUP($E230,PLAN.A!$E$10:$K$429,7,FALSE)</f>
        <v>1221.78</v>
      </c>
    </row>
    <row r="231" spans="1:9" s="1" customFormat="1" ht="25.5">
      <c r="A231" s="156" t="str">
        <f t="shared" si="9"/>
        <v>C</v>
      </c>
      <c r="B231" s="202">
        <f t="shared" si="11"/>
        <v>0.97337178216130016</v>
      </c>
      <c r="C231" s="203">
        <f t="shared" si="10"/>
        <v>4.6052008537042803E-4</v>
      </c>
      <c r="E231" s="162" t="s">
        <v>727</v>
      </c>
      <c r="F231" s="30" t="str">
        <f>VLOOKUP($E231,PLAN.A!$E$10:$K$429,2,FALSE)</f>
        <v>ENGATE FLEXÍVEL EM INOX, 1/2  X 40CM - FORNECIMENTO E INSTALAÇÃO. AF_01/2020</v>
      </c>
      <c r="G231" s="71" t="str">
        <f>VLOOKUP($E231,PLAN.A!$E$10:$K$429,3,FALSE)</f>
        <v>UN</v>
      </c>
      <c r="H231" s="172">
        <f>VLOOKUP($E231,PLAN.A!$E$10:$K$429,7,FALSE)</f>
        <v>1148.8399999999999</v>
      </c>
    </row>
    <row r="232" spans="1:9" s="1" customFormat="1" ht="25.5">
      <c r="A232" s="156" t="str">
        <f t="shared" si="9"/>
        <v>C</v>
      </c>
      <c r="B232" s="202">
        <f t="shared" si="11"/>
        <v>0.97382725947076276</v>
      </c>
      <c r="C232" s="203">
        <f t="shared" si="10"/>
        <v>4.5547730946259062E-4</v>
      </c>
      <c r="E232" s="162" t="s">
        <v>814</v>
      </c>
      <c r="F232" s="30" t="str">
        <f>VLOOKUP($E232,PLAN.A!$E$10:$K$429,2,FALSE)</f>
        <v>REATERRO MANUAL DE VALAS, COM COMPACTADOR DE SOLOS DE PERCUSSÃO. AF_08/2023</v>
      </c>
      <c r="G232" s="71" t="str">
        <f>VLOOKUP($E232,PLAN.A!$E$10:$K$429,3,FALSE)</f>
        <v>M3</v>
      </c>
      <c r="H232" s="172">
        <f>VLOOKUP($E232,PLAN.A!$E$10:$K$429,7,FALSE)</f>
        <v>1136.26</v>
      </c>
      <c r="I232" s="121"/>
    </row>
    <row r="233" spans="1:9" s="1" customFormat="1" ht="38.25">
      <c r="A233" s="156" t="str">
        <f t="shared" si="9"/>
        <v>C</v>
      </c>
      <c r="B233" s="202">
        <f t="shared" si="11"/>
        <v>0.97427870416292539</v>
      </c>
      <c r="C233" s="203">
        <f t="shared" si="10"/>
        <v>4.5144469216268243E-4</v>
      </c>
      <c r="E233" s="162" t="s">
        <v>724</v>
      </c>
      <c r="F233" s="30" t="str">
        <f>VLOOKUP($E233,PLAN.A!$E$10:$K$429,2,FALSE)</f>
        <v>TORNEIRA CROMADA LONGA, DE PAREDE, 1/2" OU 3/4", PARA PIA DE COZINHA, PADRÃO POPULAR - FORNECIMENTO E INSTALAÇÃO. AF_01/2020</v>
      </c>
      <c r="G233" s="71" t="str">
        <f>VLOOKUP($E233,PLAN.A!$E$10:$K$429,3,FALSE)</f>
        <v>UN</v>
      </c>
      <c r="H233" s="172">
        <f>VLOOKUP($E233,PLAN.A!$E$10:$K$429,7,FALSE)</f>
        <v>1126.2</v>
      </c>
    </row>
    <row r="234" spans="1:9" s="1" customFormat="1" ht="25.5">
      <c r="A234" s="156" t="str">
        <f t="shared" si="9"/>
        <v>C</v>
      </c>
      <c r="B234" s="202">
        <f t="shared" si="11"/>
        <v>0.97472918679927101</v>
      </c>
      <c r="C234" s="203">
        <f t="shared" si="10"/>
        <v>4.5048263634560689E-4</v>
      </c>
      <c r="E234" s="162" t="s">
        <v>907</v>
      </c>
      <c r="F234" s="30" t="str">
        <f>VLOOKUP($E234,PLAN.A!$E$10:$K$429,2,FALSE)</f>
        <v>PLANTIO DE ÁRVORE ORNAMENTAL COM ALTURA DE MUDA MAIOR QUE 2,00 M E MENOR OU IGUAL A 4,00 M . AF_07/2024</v>
      </c>
      <c r="G234" s="71" t="str">
        <f>VLOOKUP($E234,PLAN.A!$E$10:$K$429,3,FALSE)</f>
        <v>UN</v>
      </c>
      <c r="H234" s="172">
        <f>VLOOKUP($E234,PLAN.A!$E$10:$K$429,7,FALSE)</f>
        <v>1123.8</v>
      </c>
    </row>
    <row r="235" spans="1:9" s="1" customFormat="1" ht="25.5">
      <c r="A235" s="156" t="str">
        <f t="shared" si="9"/>
        <v>C</v>
      </c>
      <c r="B235" s="202">
        <f t="shared" si="11"/>
        <v>0.97517612185479119</v>
      </c>
      <c r="C235" s="203">
        <f t="shared" si="10"/>
        <v>4.4693505552014103E-4</v>
      </c>
      <c r="E235" s="162" t="s">
        <v>883</v>
      </c>
      <c r="F235" s="30" t="str">
        <f>VLOOKUP($E235,PLAN.A!$E$10:$K$429,2,FALSE)</f>
        <v>IMPERMEABILIZAÇÃO DE SUPERFÍCIE COM MEMBRANA À BASE DE RESINA ACRÍLICA, 3 DEMÃOS. AF_09/2023</v>
      </c>
      <c r="G235" s="71" t="str">
        <f>VLOOKUP($E235,PLAN.A!$E$10:$K$429,3,FALSE)</f>
        <v>M2</v>
      </c>
      <c r="H235" s="172">
        <f>VLOOKUP($E235,PLAN.A!$E$10:$K$429,7,FALSE)</f>
        <v>1114.95</v>
      </c>
    </row>
    <row r="236" spans="1:9" s="1" customFormat="1" ht="38.25">
      <c r="A236" s="156" t="str">
        <f t="shared" si="9"/>
        <v>C</v>
      </c>
      <c r="B236" s="202">
        <f t="shared" si="11"/>
        <v>0.97559586279921529</v>
      </c>
      <c r="C236" s="203">
        <f t="shared" si="10"/>
        <v>4.197409444241399E-4</v>
      </c>
      <c r="E236" s="162" t="s">
        <v>707</v>
      </c>
      <c r="F236" s="30" t="str">
        <f>VLOOKUP($E236,PLAN.A!$E$10:$K$429,2,FALSE)</f>
        <v>FORNECIMENTO E INSTALAÇÃO DE TANQUE DE LOUÇA BRANCA COM COLUNA, 30L OU EQUIVALENTE, INCLUSO SIFÃO FLEXÍVEL EM PVC, E VÁLVULA EM METAL CROMADO.</v>
      </c>
      <c r="G236" s="71" t="str">
        <f>VLOOKUP($E236,PLAN.A!$E$10:$K$429,3,FALSE)</f>
        <v>UNID</v>
      </c>
      <c r="H236" s="172">
        <f>VLOOKUP($E236,PLAN.A!$E$10:$K$429,7,FALSE)</f>
        <v>1047.1099999999999</v>
      </c>
    </row>
    <row r="237" spans="1:9" s="1" customFormat="1" ht="25.5">
      <c r="A237" s="156" t="str">
        <f t="shared" si="9"/>
        <v>C</v>
      </c>
      <c r="B237" s="202">
        <f t="shared" si="11"/>
        <v>0.9760142608740614</v>
      </c>
      <c r="C237" s="203">
        <f t="shared" si="10"/>
        <v>4.1839807484613873E-4</v>
      </c>
      <c r="E237" s="162" t="s">
        <v>1054</v>
      </c>
      <c r="F237" s="30" t="str">
        <f>VLOOKUP($E237,PLAN.A!$E$10:$K$429,2,FALSE)</f>
        <v>FORNECIMENTO E INSTALAÇÃO DE DISPOSITIVO DE PROTEÇÃO CONTRA SURTO - DPS -  VLC SLIM CLASSE 1 275V 12,5/60KA</v>
      </c>
      <c r="G237" s="71" t="str">
        <f>VLOOKUP($E237,PLAN.A!$E$10:$K$429,3,FALSE)</f>
        <v>U</v>
      </c>
      <c r="H237" s="172">
        <f>VLOOKUP($E237,PLAN.A!$E$10:$K$429,7,FALSE)</f>
        <v>1043.76</v>
      </c>
    </row>
    <row r="238" spans="1:9" s="1" customFormat="1" ht="25.5">
      <c r="A238" s="156" t="str">
        <f t="shared" si="9"/>
        <v>C</v>
      </c>
      <c r="B238" s="202">
        <f t="shared" si="11"/>
        <v>0.97643134413929089</v>
      </c>
      <c r="C238" s="203">
        <f t="shared" si="10"/>
        <v>4.1708326522946887E-4</v>
      </c>
      <c r="E238" s="162" t="s">
        <v>771</v>
      </c>
      <c r="F238" s="30" t="str">
        <f>VLOOKUP($E238,PLAN.A!$E$10:$K$429,2,FALSE)</f>
        <v>ESCAVAÇÃO MANUAL DE VALA COM PROFUNDIDADE MENOR OU IGUAL A 1,30 M. AF_02/2021</v>
      </c>
      <c r="G238" s="71" t="str">
        <f>VLOOKUP($E238,PLAN.A!$E$10:$K$429,3,FALSE)</f>
        <v>M3</v>
      </c>
      <c r="H238" s="172">
        <f>VLOOKUP($E238,PLAN.A!$E$10:$K$429,7,FALSE)</f>
        <v>1040.48</v>
      </c>
    </row>
    <row r="239" spans="1:9" s="1" customFormat="1">
      <c r="A239" s="156" t="str">
        <f t="shared" si="9"/>
        <v>C</v>
      </c>
      <c r="B239" s="202">
        <f t="shared" si="11"/>
        <v>0.97684673979827452</v>
      </c>
      <c r="C239" s="203">
        <f t="shared" si="10"/>
        <v>4.1539565898368223E-4</v>
      </c>
      <c r="E239" s="162" t="s">
        <v>702</v>
      </c>
      <c r="F239" s="30" t="str">
        <f>VLOOKUP($E239,PLAN.A!$E$10:$K$429,2,FALSE)</f>
        <v>PREPARO DO PISO CIMENTADO PARA PINTURA - LIXAMENTO E LIMPEZA.</v>
      </c>
      <c r="G239" s="71" t="str">
        <f>VLOOKUP($E239,PLAN.A!$E$10:$K$429,3,FALSE)</f>
        <v>M2</v>
      </c>
      <c r="H239" s="172">
        <f>VLOOKUP($E239,PLAN.A!$E$10:$K$429,7,FALSE)</f>
        <v>1036.27</v>
      </c>
    </row>
    <row r="240" spans="1:9" s="1" customFormat="1" ht="38.25">
      <c r="A240" s="156" t="str">
        <f t="shared" si="9"/>
        <v>C</v>
      </c>
      <c r="B240" s="202">
        <f t="shared" si="11"/>
        <v>0.97726030354263982</v>
      </c>
      <c r="C240" s="203">
        <f t="shared" si="10"/>
        <v>4.1356374436533427E-4</v>
      </c>
      <c r="E240" s="162" t="s">
        <v>1087</v>
      </c>
      <c r="F240" s="30" t="str">
        <f>VLOOKUP($E240,PLAN.A!$E$10:$K$429,2,FALSE)</f>
        <v>ELETRODUTO RÍGIDO ROSCÁVEL, PVC, DN 60 MM (2"), PARA REDE ENTERRADA DE DISTRIBUIÇÃO DE ENERGIA ELÉTRICA - FORNECIMENTO E INSTALAÇÃO. AF_12/2021</v>
      </c>
      <c r="G240" s="71" t="str">
        <f>VLOOKUP($E240,PLAN.A!$E$10:$K$429,3,FALSE)</f>
        <v>M</v>
      </c>
      <c r="H240" s="172">
        <f>VLOOKUP($E240,PLAN.A!$E$10:$K$429,7,FALSE)</f>
        <v>1031.7</v>
      </c>
    </row>
    <row r="241" spans="1:8" s="1" customFormat="1" ht="25.5">
      <c r="A241" s="156" t="str">
        <f t="shared" si="9"/>
        <v>C</v>
      </c>
      <c r="B241" s="202">
        <f t="shared" si="11"/>
        <v>0.97766456741410679</v>
      </c>
      <c r="C241" s="203">
        <f t="shared" si="10"/>
        <v>4.042638714669377E-4</v>
      </c>
      <c r="E241" s="162" t="s">
        <v>1101</v>
      </c>
      <c r="F241" s="30" t="str">
        <f>VLOOKUP($E241,PLAN.A!$E$10:$K$429,2,FALSE)</f>
        <v>FORNECIMENTO E INSTALAÇÃO DE CAIXA ALUMÍNIO 4X4" DE EMBUTIR NO PISO, INCLUSIVE TAMPA</v>
      </c>
      <c r="G241" s="71" t="str">
        <f>VLOOKUP($E241,PLAN.A!$E$10:$K$429,3,FALSE)</f>
        <v>UNID</v>
      </c>
      <c r="H241" s="172">
        <f>VLOOKUP($E241,PLAN.A!$E$10:$K$429,7,FALSE)</f>
        <v>1008.5</v>
      </c>
    </row>
    <row r="242" spans="1:8" s="1" customFormat="1">
      <c r="A242" s="156" t="str">
        <f t="shared" si="9"/>
        <v>C</v>
      </c>
      <c r="B242" s="202">
        <f t="shared" si="11"/>
        <v>0.97806177220101598</v>
      </c>
      <c r="C242" s="203">
        <f t="shared" si="10"/>
        <v>3.9720478690914615E-4</v>
      </c>
      <c r="E242" s="162" t="s">
        <v>875</v>
      </c>
      <c r="F242" s="30" t="str">
        <f>VLOOKUP($E242,PLAN.A!$E$10:$K$429,2,FALSE)</f>
        <v>GRAUTEAMENTO VERTICAL EM ALVENARIA ESTRUTURAL. AF_09/2021</v>
      </c>
      <c r="G242" s="71" t="str">
        <f>VLOOKUP($E242,PLAN.A!$E$10:$K$429,3,FALSE)</f>
        <v>M3</v>
      </c>
      <c r="H242" s="172">
        <f>VLOOKUP($E242,PLAN.A!$E$10:$K$429,7,FALSE)</f>
        <v>990.89</v>
      </c>
    </row>
    <row r="243" spans="1:8" s="1" customFormat="1" ht="38.25">
      <c r="A243" s="156" t="str">
        <f t="shared" si="9"/>
        <v>C</v>
      </c>
      <c r="B243" s="202">
        <f t="shared" si="11"/>
        <v>0.97845794678648768</v>
      </c>
      <c r="C243" s="203">
        <f t="shared" si="10"/>
        <v>3.9617458547169446E-4</v>
      </c>
      <c r="E243" s="162" t="s">
        <v>1318</v>
      </c>
      <c r="F243" s="30" t="str">
        <f>VLOOKUP($E243,PLAN.A!$E$10:$K$429,2,FALSE)</f>
        <v>CAIXA SIFONADA, COM GRELHA QUADRADA, PVC, DN 150 X 150 X 50 MM, JUNTA SOLDÁVEL, FORNECIDA E INSTALADA EM RAMAL DE DESCARGA OU EM RAMAL DE ESGOTO SANITÁRIO. AF_08/2022</v>
      </c>
      <c r="G243" s="71" t="str">
        <f>VLOOKUP($E243,PLAN.A!$E$10:$K$429,3,FALSE)</f>
        <v>UN</v>
      </c>
      <c r="H243" s="172">
        <f>VLOOKUP($E243,PLAN.A!$E$10:$K$429,7,FALSE)</f>
        <v>988.32</v>
      </c>
    </row>
    <row r="244" spans="1:8" s="1" customFormat="1" ht="38.25">
      <c r="A244" s="156" t="str">
        <f t="shared" si="9"/>
        <v>C</v>
      </c>
      <c r="B244" s="202">
        <f t="shared" si="11"/>
        <v>0.9788491828187651</v>
      </c>
      <c r="C244" s="203">
        <f t="shared" si="10"/>
        <v>3.9123603227737353E-4</v>
      </c>
      <c r="E244" s="162" t="s">
        <v>777</v>
      </c>
      <c r="F244" s="30" t="str">
        <f>VLOOKUP($E244,PLAN.A!$E$10:$K$429,2,FALSE)</f>
        <v>RASGO LINEAR MANUAL EM ALVENARIA, PARA RAMAIS/ DISTRIBUIÇÃO DE INSTALAÇÕES HIDRÁULICAS, DIÂMETROS MAIORES QUE 40 MM E MENORES OU IGUAIS A 75 MM. AF_09/2023</v>
      </c>
      <c r="G244" s="71" t="str">
        <f>VLOOKUP($E244,PLAN.A!$E$10:$K$429,3,FALSE)</f>
        <v>M</v>
      </c>
      <c r="H244" s="172">
        <f>VLOOKUP($E244,PLAN.A!$E$10:$K$429,7,FALSE)</f>
        <v>976</v>
      </c>
    </row>
    <row r="245" spans="1:8" s="1" customFormat="1" ht="38.25">
      <c r="A245" s="156" t="str">
        <f t="shared" si="9"/>
        <v>C</v>
      </c>
      <c r="B245" s="202">
        <f t="shared" si="11"/>
        <v>0.97923881542468072</v>
      </c>
      <c r="C245" s="203">
        <f t="shared" si="10"/>
        <v>3.89632605915581E-4</v>
      </c>
      <c r="E245" s="162" t="s">
        <v>1116</v>
      </c>
      <c r="F245" s="30" t="str">
        <f>VLOOKUP($E245,PLAN.A!$E$10:$K$429,2,FALSE)</f>
        <v>FORNECIMENTO E INSTALAÇÃO DE ETIQUETA DE IDENTIFICAÇÃO DOS CIRCUITOS E TENSÕES PARA AS TOMADAS , PRETO SOBRE BRANCO(TAMANHO MÍNIMO DE 12MM X 25MM)</v>
      </c>
      <c r="G245" s="71" t="str">
        <f>VLOOKUP($E245,PLAN.A!$E$10:$K$429,3,FALSE)</f>
        <v>UNID</v>
      </c>
      <c r="H245" s="172">
        <f>VLOOKUP($E245,PLAN.A!$E$10:$K$429,7,FALSE)</f>
        <v>972</v>
      </c>
    </row>
    <row r="246" spans="1:8" s="1" customFormat="1" ht="25.5">
      <c r="A246" s="156" t="str">
        <f t="shared" si="9"/>
        <v>C</v>
      </c>
      <c r="B246" s="202">
        <f t="shared" si="11"/>
        <v>0.97962684460423455</v>
      </c>
      <c r="C246" s="203">
        <f t="shared" si="10"/>
        <v>3.8802917955378847E-4</v>
      </c>
      <c r="E246" s="162" t="s">
        <v>784</v>
      </c>
      <c r="F246" s="30" t="str">
        <f>VLOOKUP($E246,PLAN.A!$E$10:$K$429,2,FALSE)</f>
        <v>FORNECIMENTO E ASSENTAMENTO DE TUBO PVC RÍGIDO SOLDÁVEL, ÁGUA FRIA, DN 32 MM (1") , INCLUSIVE CONEXÕES</v>
      </c>
      <c r="G246" s="71" t="str">
        <f>VLOOKUP($E246,PLAN.A!$E$10:$K$429,3,FALSE)</f>
        <v>M</v>
      </c>
      <c r="H246" s="172">
        <f>VLOOKUP($E246,PLAN.A!$E$10:$K$429,7,FALSE)</f>
        <v>968</v>
      </c>
    </row>
    <row r="247" spans="1:8" s="1" customFormat="1" ht="25.5">
      <c r="A247" s="156" t="str">
        <f t="shared" si="9"/>
        <v>C</v>
      </c>
      <c r="B247" s="202">
        <f t="shared" si="11"/>
        <v>0.98000640769259806</v>
      </c>
      <c r="C247" s="203">
        <f t="shared" si="10"/>
        <v>3.7956308836352399E-4</v>
      </c>
      <c r="E247" s="162" t="s">
        <v>829</v>
      </c>
      <c r="F247" s="30" t="str">
        <f>VLOOKUP($E247,PLAN.A!$E$10:$K$429,2,FALSE)</f>
        <v>REATERRO MANUAL DE VALAS, COM COMPACTADOR DE SOLOS DE PERCUSSÃO. AF_08/2023</v>
      </c>
      <c r="G247" s="71" t="str">
        <f>VLOOKUP($E247,PLAN.A!$E$10:$K$429,3,FALSE)</f>
        <v>M3</v>
      </c>
      <c r="H247" s="172">
        <f>VLOOKUP($E247,PLAN.A!$E$10:$K$429,7,FALSE)</f>
        <v>946.88</v>
      </c>
    </row>
    <row r="248" spans="1:8" s="1" customFormat="1" ht="25.5">
      <c r="A248" s="156" t="str">
        <f t="shared" si="9"/>
        <v>C</v>
      </c>
      <c r="B248" s="202">
        <f t="shared" si="11"/>
        <v>0.98038393442948213</v>
      </c>
      <c r="C248" s="203">
        <f t="shared" si="10"/>
        <v>3.7752673688404748E-4</v>
      </c>
      <c r="E248" s="162" t="s">
        <v>1069</v>
      </c>
      <c r="F248" s="30" t="str">
        <f>VLOOKUP($E248,PLAN.A!$E$10:$K$429,2,FALSE)</f>
        <v>RELÉ FOTOELÉTRICO PARA COMANDO DE ILUMINAÇÃO EXTERNA 1000 W - FORNECIMENTO E INSTALAÇÃO. AF_08/2020</v>
      </c>
      <c r="G248" s="71" t="str">
        <f>VLOOKUP($E248,PLAN.A!$E$10:$K$429,3,FALSE)</f>
        <v>UN</v>
      </c>
      <c r="H248" s="172">
        <f>VLOOKUP($E248,PLAN.A!$E$10:$K$429,7,FALSE)</f>
        <v>941.8</v>
      </c>
    </row>
    <row r="249" spans="1:8" s="1" customFormat="1" ht="25.5">
      <c r="A249" s="156" t="str">
        <f t="shared" si="9"/>
        <v>C</v>
      </c>
      <c r="B249" s="202">
        <f t="shared" si="11"/>
        <v>0.98076086789861228</v>
      </c>
      <c r="C249" s="203">
        <f t="shared" si="10"/>
        <v>3.7693346913018433E-4</v>
      </c>
      <c r="E249" s="162" t="s">
        <v>930</v>
      </c>
      <c r="F249" s="30" t="str">
        <f>VLOOKUP($E249,PLAN.A!$E$10:$K$429,2,FALSE)</f>
        <v>EXECUÇÃO DE CORTE E SUPRESSÃO DE ÁRVORE, INCLUSIVE REMOÇÃO DE RAÍZES REMANESCENTES</v>
      </c>
      <c r="G249" s="71" t="str">
        <f>VLOOKUP($E249,PLAN.A!$E$10:$K$429,3,FALSE)</f>
        <v>UNID</v>
      </c>
      <c r="H249" s="172">
        <f>VLOOKUP($E249,PLAN.A!$E$10:$K$429,7,FALSE)</f>
        <v>940.32</v>
      </c>
    </row>
    <row r="250" spans="1:8" s="1" customFormat="1" ht="25.5">
      <c r="A250" s="156" t="str">
        <f t="shared" si="9"/>
        <v>C</v>
      </c>
      <c r="B250" s="202">
        <f t="shared" si="11"/>
        <v>0.98113366452772899</v>
      </c>
      <c r="C250" s="203">
        <f t="shared" si="10"/>
        <v>3.7279662911675961E-4</v>
      </c>
      <c r="E250" s="162" t="s">
        <v>705</v>
      </c>
      <c r="F250" s="30" t="str">
        <f>VLOOKUP($E250,PLAN.A!$E$10:$K$429,2,FALSE)</f>
        <v>MICTÓRIO SIFONADO LOUÇA BRANCA - PADRÃO MÉDIO - FORNECIMENTO E INSTALAÇÃO. AF_01/2020</v>
      </c>
      <c r="G250" s="71" t="str">
        <f>VLOOKUP($E250,PLAN.A!$E$10:$K$429,3,FALSE)</f>
        <v>UN</v>
      </c>
      <c r="H250" s="172">
        <f>VLOOKUP($E250,PLAN.A!$E$10:$K$429,7,FALSE)</f>
        <v>930</v>
      </c>
    </row>
    <row r="251" spans="1:8" s="1" customFormat="1" ht="25.5">
      <c r="A251" s="156" t="str">
        <f t="shared" si="9"/>
        <v>C</v>
      </c>
      <c r="B251" s="202">
        <f t="shared" si="11"/>
        <v>0.98150444885676169</v>
      </c>
      <c r="C251" s="203">
        <f t="shared" si="10"/>
        <v>3.7078432903271002E-4</v>
      </c>
      <c r="E251" s="162" t="s">
        <v>716</v>
      </c>
      <c r="F251" s="30" t="str">
        <f>VLOOKUP($E251,PLAN.A!$E$10:$K$429,2,FALSE)</f>
        <v>BARRA DE APOIO RETA, EM ACO INOX POLIDO, COMPRIMENTO 70 CM,  FIXADA NA PAREDE - FORNECIMENTO E INSTALAÇÃO. AF_01/2020</v>
      </c>
      <c r="G251" s="71" t="str">
        <f>VLOOKUP($E251,PLAN.A!$E$10:$K$429,3,FALSE)</f>
        <v>UN</v>
      </c>
      <c r="H251" s="172">
        <f>VLOOKUP($E251,PLAN.A!$E$10:$K$429,7,FALSE)</f>
        <v>924.98</v>
      </c>
    </row>
    <row r="252" spans="1:8" s="1" customFormat="1" ht="63.75">
      <c r="A252" s="156" t="str">
        <f t="shared" si="9"/>
        <v>C</v>
      </c>
      <c r="B252" s="202">
        <f t="shared" si="11"/>
        <v>0.98187003006725038</v>
      </c>
      <c r="C252" s="203">
        <f t="shared" si="10"/>
        <v>3.6558121048869328E-4</v>
      </c>
      <c r="E252" s="162" t="s">
        <v>1102</v>
      </c>
      <c r="F252" s="30" t="str">
        <f>VLOOKUP($E252,PLAN.A!$E$10:$K$429,2,FALSE)</f>
        <v>FORNECIMENTO E INSTALAÇÃO DE CABO DE COBRE FLEXÍVEL ISOLADO, 1,5 MM2, ANTI-CHAMA 450/750V VÁRIAS CORES CONF. NORMA, ISOLAMENTO DUPLO EM PVC, SEM CHUMBO, NÃO PROPAGANTE DE CHAMA, BAIXA EMISSÃO DE FUMAÇAS E GASES TÓXICOS, SEGUNDO ORIENTAÇÕES DE CORES E OUTRAS DIRETRIZES DA NBR 5410/2004</v>
      </c>
      <c r="G252" s="71" t="str">
        <f>VLOOKUP($E252,PLAN.A!$E$10:$K$429,3,FALSE)</f>
        <v>M</v>
      </c>
      <c r="H252" s="172">
        <f>VLOOKUP($E252,PLAN.A!$E$10:$K$429,7,FALSE)</f>
        <v>912</v>
      </c>
    </row>
    <row r="253" spans="1:8" s="1" customFormat="1" ht="25.5">
      <c r="A253" s="156" t="str">
        <f t="shared" si="9"/>
        <v>C</v>
      </c>
      <c r="B253" s="202">
        <f t="shared" si="11"/>
        <v>0.98223317006110322</v>
      </c>
      <c r="C253" s="203">
        <f t="shared" si="10"/>
        <v>3.6313999385286416E-4</v>
      </c>
      <c r="E253" s="162" t="s">
        <v>1070</v>
      </c>
      <c r="F253" s="30" t="str">
        <f>VLOOKUP($E253,PLAN.A!$E$10:$K$429,2,FALSE)</f>
        <v>CONTATOR TRIPOLAR I NOMINAL 22A - FORNECIMENTO E INSTALAÇÃO. AF_10/2020</v>
      </c>
      <c r="G253" s="71" t="str">
        <f>VLOOKUP($E253,PLAN.A!$E$10:$K$429,3,FALSE)</f>
        <v>UN</v>
      </c>
      <c r="H253" s="172">
        <f>VLOOKUP($E253,PLAN.A!$E$10:$K$429,7,FALSE)</f>
        <v>905.91</v>
      </c>
    </row>
    <row r="254" spans="1:8" s="1" customFormat="1" ht="25.5">
      <c r="A254" s="156" t="str">
        <f t="shared" si="9"/>
        <v>C</v>
      </c>
      <c r="B254" s="202">
        <f t="shared" si="11"/>
        <v>0.98259418150646083</v>
      </c>
      <c r="C254" s="203">
        <f t="shared" si="10"/>
        <v>3.6101144535758464E-4</v>
      </c>
      <c r="E254" s="162" t="s">
        <v>808</v>
      </c>
      <c r="F254" s="30" t="str">
        <f>VLOOKUP($E254,PLAN.A!$E$10:$K$429,2,FALSE)</f>
        <v>FORNECIMENTO E ASSENTAMENTO DE TUBO PVC RÍGIDO, ESGOTO, PBV - SÉRIE NORMAL, DN 75 MM (3"), INCLUSIVE CONEXÕES</v>
      </c>
      <c r="G254" s="71" t="str">
        <f>VLOOKUP($E254,PLAN.A!$E$10:$K$429,3,FALSE)</f>
        <v>M</v>
      </c>
      <c r="H254" s="172">
        <f>VLOOKUP($E254,PLAN.A!$E$10:$K$429,7,FALSE)</f>
        <v>900.6</v>
      </c>
    </row>
    <row r="255" spans="1:8" s="1" customFormat="1" ht="38.25">
      <c r="A255" s="156" t="str">
        <f t="shared" si="9"/>
        <v>C</v>
      </c>
      <c r="B255" s="202">
        <f t="shared" si="11"/>
        <v>0.98295296819774147</v>
      </c>
      <c r="C255" s="203">
        <f t="shared" si="10"/>
        <v>3.5878669128059748E-4</v>
      </c>
      <c r="E255" s="162" t="s">
        <v>836</v>
      </c>
      <c r="F255" s="30" t="str">
        <f>VLOOKUP($E255,PLAN.A!$E$10:$K$429,2,FALSE)</f>
        <v>CUBA DE EMBUTIR OVAL EM LOUÇA BRANCA, 35 X 50CM OU EQUIVALENTE, INCLUSO VÁLVULA EM METAL CROMADO E SIFÃO FLEXÍVEL EM PVC - FORNECIMENTO E INSTALAÇÃO. AF_01/2020</v>
      </c>
      <c r="G255" s="71" t="str">
        <f>VLOOKUP($E255,PLAN.A!$E$10:$K$429,3,FALSE)</f>
        <v>UN</v>
      </c>
      <c r="H255" s="172">
        <f>VLOOKUP($E255,PLAN.A!$E$10:$K$429,7,FALSE)</f>
        <v>895.05</v>
      </c>
    </row>
    <row r="256" spans="1:8" s="1" customFormat="1" ht="25.5">
      <c r="A256" s="156" t="str">
        <f t="shared" si="9"/>
        <v>C</v>
      </c>
      <c r="B256" s="202">
        <f t="shared" si="11"/>
        <v>0.98330421477655572</v>
      </c>
      <c r="C256" s="203">
        <f t="shared" si="10"/>
        <v>3.5124657881426821E-4</v>
      </c>
      <c r="E256" s="162" t="s">
        <v>1063</v>
      </c>
      <c r="F256" s="30" t="str">
        <f>VLOOKUP($E256,PLAN.A!$E$10:$K$429,2,FALSE)</f>
        <v>DISJUNTOR BIPOLAR TIPO DIN, CORRENTE NOMINAL DE 16A - FORNECIMENTO E INSTALAÇÃO. AF_10/2020</v>
      </c>
      <c r="G256" s="71" t="str">
        <f>VLOOKUP($E256,PLAN.A!$E$10:$K$429,3,FALSE)</f>
        <v>UN</v>
      </c>
      <c r="H256" s="172">
        <f>VLOOKUP($E256,PLAN.A!$E$10:$K$429,7,FALSE)</f>
        <v>876.24</v>
      </c>
    </row>
    <row r="257" spans="1:8" s="1" customFormat="1" ht="25.5">
      <c r="A257" s="156" t="str">
        <f t="shared" si="9"/>
        <v>C</v>
      </c>
      <c r="B257" s="202">
        <f t="shared" si="11"/>
        <v>0.98364582075436968</v>
      </c>
      <c r="C257" s="203">
        <f t="shared" si="10"/>
        <v>3.4160597781399073E-4</v>
      </c>
      <c r="E257" s="162" t="s">
        <v>804</v>
      </c>
      <c r="F257" s="30" t="str">
        <f>VLOOKUP($E257,PLAN.A!$E$10:$K$429,2,FALSE)</f>
        <v>REATERRO MANUAL DE VALAS, COM COMPACTADOR DE SOLOS DE PERCUSSÃO. AF_08/2023</v>
      </c>
      <c r="G257" s="71" t="str">
        <f>VLOOKUP($E257,PLAN.A!$E$10:$K$429,3,FALSE)</f>
        <v>M3</v>
      </c>
      <c r="H257" s="172">
        <f>VLOOKUP($E257,PLAN.A!$E$10:$K$429,7,FALSE)</f>
        <v>852.19</v>
      </c>
    </row>
    <row r="258" spans="1:8" s="1" customFormat="1" ht="25.5">
      <c r="A258" s="156" t="str">
        <f t="shared" si="9"/>
        <v>C</v>
      </c>
      <c r="B258" s="202">
        <f t="shared" si="11"/>
        <v>0.98398391923701722</v>
      </c>
      <c r="C258" s="203">
        <f t="shared" si="10"/>
        <v>3.3809848264756959E-4</v>
      </c>
      <c r="E258" s="162" t="s">
        <v>1098</v>
      </c>
      <c r="F258" s="30" t="str">
        <f>VLOOKUP($E258,PLAN.A!$E$10:$K$429,2,FALSE)</f>
        <v>FORNECIMENTO E INSTALAÇÃO DE TOMADA BLINDADA 3P+T - 63A, MONTADA EM CONDULETE</v>
      </c>
      <c r="G258" s="71" t="str">
        <f>VLOOKUP($E258,PLAN.A!$E$10:$K$429,3,FALSE)</f>
        <v>UNID</v>
      </c>
      <c r="H258" s="172">
        <f>VLOOKUP($E258,PLAN.A!$E$10:$K$429,7,FALSE)</f>
        <v>843.44</v>
      </c>
    </row>
    <row r="259" spans="1:8" s="1" customFormat="1" ht="25.5">
      <c r="A259" s="156" t="str">
        <f t="shared" si="9"/>
        <v>C</v>
      </c>
      <c r="B259" s="202">
        <f t="shared" si="11"/>
        <v>0.98431401261355356</v>
      </c>
      <c r="C259" s="203">
        <f t="shared" si="10"/>
        <v>3.3009337653632046E-4</v>
      </c>
      <c r="E259" s="162" t="s">
        <v>1059</v>
      </c>
      <c r="F259" s="30" t="str">
        <f>VLOOKUP($E259,PLAN.A!$E$10:$K$429,2,FALSE)</f>
        <v>DISJUNTOR TRIPOLAR TIPO NEMA, CORRENTE NOMINAL DE  100A - FORNECIMENTO E INSTALAÇÃO. AF_10/2020</v>
      </c>
      <c r="G259" s="71" t="str">
        <f>VLOOKUP($E259,PLAN.A!$E$10:$K$429,3,FALSE)</f>
        <v>UN</v>
      </c>
      <c r="H259" s="172">
        <f>VLOOKUP($E259,PLAN.A!$E$10:$K$429,7,FALSE)</f>
        <v>823.47</v>
      </c>
    </row>
    <row r="260" spans="1:8" s="1" customFormat="1" ht="38.25">
      <c r="A260" s="156" t="str">
        <f t="shared" si="9"/>
        <v>C</v>
      </c>
      <c r="B260" s="202">
        <f t="shared" si="11"/>
        <v>0.98464227808403748</v>
      </c>
      <c r="C260" s="203">
        <f t="shared" si="10"/>
        <v>3.2826547048387696E-4</v>
      </c>
      <c r="E260" s="162" t="s">
        <v>878</v>
      </c>
      <c r="F260" s="30" t="str">
        <f>VLOOKUP($E260,PLAN.A!$E$10:$K$429,2,FALSE)</f>
        <v>FORNECIMENTO, LANÇAMENTO E EXECUÇÃO DE CONCRETO, FCK  25 MPA, COM CONTROLE TECNOLÓGICO, INCLUSIVE ADENSAMENTO E CURA. CONSIDERADO PERDAS NO PREÇO UNITÁRIO.</v>
      </c>
      <c r="G260" s="71" t="str">
        <f>VLOOKUP($E260,PLAN.A!$E$10:$K$429,3,FALSE)</f>
        <v>M3</v>
      </c>
      <c r="H260" s="172">
        <f>VLOOKUP($E260,PLAN.A!$E$10:$K$429,7,FALSE)</f>
        <v>818.91</v>
      </c>
    </row>
    <row r="261" spans="1:8" s="1" customFormat="1">
      <c r="A261" s="156" t="str">
        <f t="shared" si="9"/>
        <v>C</v>
      </c>
      <c r="B261" s="202">
        <f t="shared" si="11"/>
        <v>0.9849666712798576</v>
      </c>
      <c r="C261" s="203">
        <f t="shared" si="10"/>
        <v>3.243931958201481E-4</v>
      </c>
      <c r="E261" s="162" t="s">
        <v>1120</v>
      </c>
      <c r="F261" s="30" t="str">
        <f>VLOOKUP($E261,PLAN.A!$E$10:$K$429,2,FALSE)</f>
        <v>TOMADA DE REDE RJ45 - FORNECIMENTO E INSTALAÇÃO. AF_11/2019</v>
      </c>
      <c r="G261" s="71" t="str">
        <f>VLOOKUP($E261,PLAN.A!$E$10:$K$429,3,FALSE)</f>
        <v>UN</v>
      </c>
      <c r="H261" s="172">
        <f>VLOOKUP($E261,PLAN.A!$E$10:$K$429,7,FALSE)</f>
        <v>809.25</v>
      </c>
    </row>
    <row r="262" spans="1:8" s="1" customFormat="1" ht="38.25">
      <c r="A262" s="156" t="str">
        <f t="shared" si="9"/>
        <v>C</v>
      </c>
      <c r="B262" s="202">
        <f t="shared" si="11"/>
        <v>0.98528966147761121</v>
      </c>
      <c r="C262" s="203">
        <f t="shared" si="10"/>
        <v>3.2299019775357962E-4</v>
      </c>
      <c r="E262" s="162" t="s">
        <v>1075</v>
      </c>
      <c r="F262" s="30" t="str">
        <f>VLOOKUP($E262,PLAN.A!$E$10:$K$429,2,FALSE)</f>
        <v>DISJUNTOR DE PROTEÇÃO DIFERENCIAL RESIDUAL (DR), BIPOLAR TIPO DIN, CORRENTE NOMINAL DE 40A, SENSIBILIDADE DE 30MA, FORNECIMENTO E INSTALAÇÃO, INCLUSIVE TERMINAL ILHÓS</v>
      </c>
      <c r="G262" s="71" t="str">
        <f>VLOOKUP($E262,PLAN.A!$E$10:$K$429,3,FALSE)</f>
        <v>UN</v>
      </c>
      <c r="H262" s="172">
        <f>VLOOKUP($E262,PLAN.A!$E$10:$K$429,7,FALSE)</f>
        <v>805.75</v>
      </c>
    </row>
    <row r="263" spans="1:8" s="1" customFormat="1" ht="25.5">
      <c r="A263" s="156" t="str">
        <f t="shared" si="9"/>
        <v>C</v>
      </c>
      <c r="B263" s="202">
        <f t="shared" si="11"/>
        <v>0.9856109881205144</v>
      </c>
      <c r="C263" s="203">
        <f t="shared" si="10"/>
        <v>3.213266429032199E-4</v>
      </c>
      <c r="E263" s="162" t="s">
        <v>1092</v>
      </c>
      <c r="F263" s="30" t="str">
        <f>VLOOKUP($E263,PLAN.A!$E$10:$K$429,2,FALSE)</f>
        <v>TOMADA MÉDIA DE EMBUTIR (1 MÓDULO), 2P+T 10 A, INCLUINDO SUPORTE E PLACA - FORNECIMENTO E INSTALAÇÃO. AF_03/2023</v>
      </c>
      <c r="G263" s="71" t="str">
        <f>VLOOKUP($E263,PLAN.A!$E$10:$K$429,3,FALSE)</f>
        <v>UN</v>
      </c>
      <c r="H263" s="172">
        <f>VLOOKUP($E263,PLAN.A!$E$10:$K$429,7,FALSE)</f>
        <v>801.6</v>
      </c>
    </row>
    <row r="264" spans="1:8" s="1" customFormat="1" ht="38.25">
      <c r="A264" s="156" t="str">
        <f t="shared" si="9"/>
        <v>C</v>
      </c>
      <c r="B264" s="202">
        <f t="shared" si="11"/>
        <v>0.98593219450644043</v>
      </c>
      <c r="C264" s="203">
        <f t="shared" si="10"/>
        <v>3.2120638592608546E-4</v>
      </c>
      <c r="E264" s="162" t="s">
        <v>1350</v>
      </c>
      <c r="F264" s="30" t="str">
        <f>VLOOKUP($E264,PLAN.A!$E$10:$K$429,2,FALSE)</f>
        <v>PINTURA COM TINTA ALQUÍDICA DE ACABAMENTO (ESMALTE SINTÉTICO FOSCO) APLICADA A ROLO OU PINCEL SOBRE SUPERFÍCIES METÁLICAS (EXCETO PERFIL) EXECUTADO EM OBRA (02 DEMÃOS). AF_01/2020</v>
      </c>
      <c r="G264" s="71" t="str">
        <f>VLOOKUP($E264,PLAN.A!$E$10:$K$429,3,FALSE)</f>
        <v>M2</v>
      </c>
      <c r="H264" s="172">
        <f>VLOOKUP($E264,PLAN.A!$E$10:$K$429,7,FALSE)</f>
        <v>801.3</v>
      </c>
    </row>
    <row r="265" spans="1:8" s="1" customFormat="1" ht="25.5">
      <c r="A265" s="156" t="str">
        <f t="shared" si="9"/>
        <v>C</v>
      </c>
      <c r="B265" s="202">
        <f t="shared" si="11"/>
        <v>0.98624609327672264</v>
      </c>
      <c r="C265" s="203">
        <f t="shared" si="10"/>
        <v>3.1389877028221611E-4</v>
      </c>
      <c r="E265" s="162" t="s">
        <v>1125</v>
      </c>
      <c r="F265" s="30" t="str">
        <f>VLOOKUP($E265,PLAN.A!$E$10:$K$429,2,FALSE)</f>
        <v>PATCH PANEL 24 PORTAS, CATEGORIA 5E - FORNECIMENTO E INSTALAÇÃO. AF_11/2019</v>
      </c>
      <c r="G265" s="71" t="str">
        <f>VLOOKUP($E265,PLAN.A!$E$10:$K$429,3,FALSE)</f>
        <v>UN</v>
      </c>
      <c r="H265" s="172">
        <f>VLOOKUP($E265,PLAN.A!$E$10:$K$429,7,FALSE)</f>
        <v>783.07</v>
      </c>
    </row>
    <row r="266" spans="1:8" s="1" customFormat="1" ht="25.5">
      <c r="A266" s="156" t="str">
        <f t="shared" si="9"/>
        <v>C</v>
      </c>
      <c r="B266" s="202">
        <f t="shared" si="11"/>
        <v>0.98655741453912826</v>
      </c>
      <c r="C266" s="203">
        <f t="shared" ref="C266:C329" si="12">H266/$H$368</f>
        <v>3.1132126240563458E-4</v>
      </c>
      <c r="E266" s="162" t="s">
        <v>1060</v>
      </c>
      <c r="F266" s="30" t="str">
        <f>VLOOKUP($E266,PLAN.A!$E$10:$K$429,2,FALSE)</f>
        <v>DISJUNTOR TERMOMAGNÉTICO TRIPOLAR , CORRENTE NOMINAL DE 125A - FORNECIMENTO E INSTALAÇÃO. AF_10/2020</v>
      </c>
      <c r="G266" s="71" t="str">
        <f>VLOOKUP($E266,PLAN.A!$E$10:$K$429,3,FALSE)</f>
        <v>UN</v>
      </c>
      <c r="H266" s="172">
        <f>VLOOKUP($E266,PLAN.A!$E$10:$K$429,7,FALSE)</f>
        <v>776.64</v>
      </c>
    </row>
    <row r="267" spans="1:8" s="1" customFormat="1" ht="25.5">
      <c r="A267" s="156" t="str">
        <f t="shared" si="9"/>
        <v>C</v>
      </c>
      <c r="B267" s="202">
        <f t="shared" ref="B267:B330" si="13">B266+C267</f>
        <v>0.98685796077638266</v>
      </c>
      <c r="C267" s="203">
        <f t="shared" si="12"/>
        <v>3.0054623725438888E-4</v>
      </c>
      <c r="E267" s="162" t="s">
        <v>1089</v>
      </c>
      <c r="F267" s="30" t="str">
        <f>VLOOKUP($E267,PLAN.A!$E$10:$K$429,2,FALSE)</f>
        <v>INTERRUPTOR SIMPLES (1 MÓDULO), 10A/250V, INCLUINDO SUPORTE E PLACA - FORNECIMENTO E INSTALAÇÃO. AF_03/2023</v>
      </c>
      <c r="G267" s="71" t="str">
        <f>VLOOKUP($E267,PLAN.A!$E$10:$K$429,3,FALSE)</f>
        <v>UN</v>
      </c>
      <c r="H267" s="172">
        <f>VLOOKUP($E267,PLAN.A!$E$10:$K$429,7,FALSE)</f>
        <v>749.76</v>
      </c>
    </row>
    <row r="268" spans="1:8" s="1" customFormat="1" ht="38.25">
      <c r="A268" s="156" t="str">
        <f t="shared" si="9"/>
        <v>C</v>
      </c>
      <c r="B268" s="202">
        <f t="shared" si="13"/>
        <v>0.98715845891084619</v>
      </c>
      <c r="C268" s="203">
        <f t="shared" si="12"/>
        <v>3.004981344635351E-4</v>
      </c>
      <c r="E268" s="162" t="s">
        <v>1050</v>
      </c>
      <c r="F268" s="30" t="str">
        <f>VLOOKUP($E268,PLAN.A!$E$10:$K$429,2,FALSE)</f>
        <v>QUADRO DE DISTRIBUIÇÃO DE ENERGIA EM CHAPA DE AÇO GALVANIZADO, DE EMBUTIR, COM BARRAMENTO TRIFÁSICO, PARA 30 DISJUNTORES DIN 150A - FORNECIMENTO E INSTALAÇÃO. AF_10/2020</v>
      </c>
      <c r="G268" s="71" t="str">
        <f>VLOOKUP($E268,PLAN.A!$E$10:$K$429,3,FALSE)</f>
        <v>UN</v>
      </c>
      <c r="H268" s="172">
        <f>VLOOKUP($E268,PLAN.A!$E$10:$K$429,7,FALSE)</f>
        <v>749.64</v>
      </c>
    </row>
    <row r="269" spans="1:8" s="1" customFormat="1">
      <c r="A269" s="156" t="str">
        <f t="shared" si="9"/>
        <v>C</v>
      </c>
      <c r="B269" s="202">
        <f t="shared" si="13"/>
        <v>0.98745026246586287</v>
      </c>
      <c r="C269" s="203">
        <f t="shared" si="12"/>
        <v>2.9180355501671524E-4</v>
      </c>
      <c r="E269" s="162" t="s">
        <v>1132</v>
      </c>
      <c r="F269" s="30" t="str">
        <f>VLOOKUP($E269,PLAN.A!$E$10:$K$429,2,FALSE)</f>
        <v>REGULARIZACAO E COMPACTACAO MANUAL DE TERRENO</v>
      </c>
      <c r="G269" s="71" t="str">
        <f>VLOOKUP($E269,PLAN.A!$E$10:$K$429,3,FALSE)</f>
        <v>M2</v>
      </c>
      <c r="H269" s="172">
        <f>VLOOKUP($E269,PLAN.A!$E$10:$K$429,7,FALSE)</f>
        <v>727.95</v>
      </c>
    </row>
    <row r="270" spans="1:8" s="1" customFormat="1" ht="63.75">
      <c r="A270" s="156" t="str">
        <f t="shared" si="9"/>
        <v>C</v>
      </c>
      <c r="B270" s="202">
        <f t="shared" si="13"/>
        <v>0.98773822581474313</v>
      </c>
      <c r="C270" s="203">
        <f t="shared" si="12"/>
        <v>2.8796334888022215E-4</v>
      </c>
      <c r="E270" s="162" t="s">
        <v>877</v>
      </c>
      <c r="F270" s="30" t="str">
        <f>VLOOKUP($E270,PLAN.A!$E$10:$K$429,2,FALSE)</f>
        <v>FORNECIMENTO, CORTE, DOBRA E MONTAGEM DE ARMAÇÕES DE AÇO CA-50/60 NAS FORMAS, INCLUSIVE INSTALAÇÃO DE ESPAÇADORES E DISTANCIADORES E PONTEIRA DE PROTEÇÃO COM A FUNÇÃO DE PREVENIR ACIDENTES DE OBRAS ATRAVÉS DA PROTEÇÃO DE PONTAS DOS VERGALHÕES.</v>
      </c>
      <c r="G270" s="71" t="str">
        <f>VLOOKUP($E270,PLAN.A!$E$10:$K$429,3,FALSE)</f>
        <v>KG</v>
      </c>
      <c r="H270" s="172">
        <f>VLOOKUP($E270,PLAN.A!$E$10:$K$429,7,FALSE)</f>
        <v>718.37</v>
      </c>
    </row>
    <row r="271" spans="1:8" s="1" customFormat="1" ht="25.5">
      <c r="A271" s="156" t="str">
        <f t="shared" si="9"/>
        <v>C</v>
      </c>
      <c r="B271" s="202">
        <f t="shared" si="13"/>
        <v>0.98802314666210189</v>
      </c>
      <c r="C271" s="203">
        <f t="shared" si="12"/>
        <v>2.8492084735872082E-4</v>
      </c>
      <c r="E271" s="162" t="s">
        <v>1392</v>
      </c>
      <c r="F271" s="30" t="str">
        <f>VLOOKUP($E271,PLAN.A!$E$10:$K$429,2,FALSE)</f>
        <v>IMPERMEABILIZAÇÃO DE SUPERFÍCIE COM EMULSÃO ASFÁLTICA, 2 DEMÃOS. AF_09/2023</v>
      </c>
      <c r="G271" s="71" t="str">
        <f>VLOOKUP($E271,PLAN.A!$E$10:$K$429,3,FALSE)</f>
        <v>M2</v>
      </c>
      <c r="H271" s="172">
        <f>VLOOKUP($E271,PLAN.A!$E$10:$K$429,7,FALSE)</f>
        <v>710.78</v>
      </c>
    </row>
    <row r="272" spans="1:8" s="1" customFormat="1" ht="25.5">
      <c r="A272" s="156" t="str">
        <f t="shared" si="9"/>
        <v>C</v>
      </c>
      <c r="B272" s="202">
        <f t="shared" si="13"/>
        <v>0.98830125294742299</v>
      </c>
      <c r="C272" s="203">
        <f t="shared" si="12"/>
        <v>2.7810628532110265E-4</v>
      </c>
      <c r="E272" s="162" t="s">
        <v>1372</v>
      </c>
      <c r="F272" s="30" t="str">
        <f>VLOOKUP($E272,PLAN.A!$E$10:$K$429,2,FALSE)</f>
        <v>SERVIÇO DE REMOÇÃO E REINSTALAÇÃO DE CABO ALIMENTADOR - BANCO DO LIVRO - COM REAPROVEITAMENTO</v>
      </c>
      <c r="G272" s="71" t="str">
        <f>VLOOKUP($E272,PLAN.A!$E$10:$K$429,3,FALSE)</f>
        <v>UNID</v>
      </c>
      <c r="H272" s="172">
        <f>VLOOKUP($E272,PLAN.A!$E$10:$K$429,7,FALSE)</f>
        <v>693.78</v>
      </c>
    </row>
    <row r="273" spans="1:8" s="1" customFormat="1" ht="25.5">
      <c r="A273" s="156" t="str">
        <f t="shared" si="9"/>
        <v>C</v>
      </c>
      <c r="B273" s="202">
        <f t="shared" si="13"/>
        <v>0.98857935923274409</v>
      </c>
      <c r="C273" s="203">
        <f t="shared" si="12"/>
        <v>2.7810628532110265E-4</v>
      </c>
      <c r="E273" s="162" t="s">
        <v>1345</v>
      </c>
      <c r="F273" s="30" t="str">
        <f>VLOOKUP($E273,PLAN.A!$E$10:$K$429,2,FALSE)</f>
        <v>EXECUÇÃO DE SERVIÇO DE REMANEJAMENTO DE POSTE, H=7M, COM RETIRADA, TRANSPORTE HORIZONTAL E REINSTALAÇÃO</v>
      </c>
      <c r="G273" s="71" t="str">
        <f>VLOOKUP($E273,PLAN.A!$E$10:$K$429,3,FALSE)</f>
        <v>UNID</v>
      </c>
      <c r="H273" s="172">
        <f>VLOOKUP($E273,PLAN.A!$E$10:$K$429,7,FALSE)</f>
        <v>693.78</v>
      </c>
    </row>
    <row r="274" spans="1:8" s="1" customFormat="1" ht="25.5">
      <c r="A274" s="156" t="str">
        <f t="shared" si="9"/>
        <v>C</v>
      </c>
      <c r="B274" s="202">
        <f t="shared" si="13"/>
        <v>0.98884969691734226</v>
      </c>
      <c r="C274" s="203">
        <f t="shared" si="12"/>
        <v>2.703376845982179E-4</v>
      </c>
      <c r="E274" s="162" t="s">
        <v>807</v>
      </c>
      <c r="F274" s="30" t="str">
        <f>VLOOKUP($E274,PLAN.A!$E$10:$K$429,2,FALSE)</f>
        <v>FORNECIMENTO E ASSENTAMENTO DE TUBO PVC RÍGIDO, ESGOTO, PBV - SÉRIE NORMAL, DN 50 MM (2"), INCLUSIVE CONEXÕES</v>
      </c>
      <c r="G274" s="71" t="str">
        <f>VLOOKUP($E274,PLAN.A!$E$10:$K$429,3,FALSE)</f>
        <v>M</v>
      </c>
      <c r="H274" s="172">
        <f>VLOOKUP($E274,PLAN.A!$E$10:$K$429,7,FALSE)</f>
        <v>674.4</v>
      </c>
    </row>
    <row r="275" spans="1:8" s="1" customFormat="1" ht="51">
      <c r="A275" s="156" t="str">
        <f t="shared" si="9"/>
        <v>C</v>
      </c>
      <c r="B275" s="202">
        <f t="shared" si="13"/>
        <v>0.98911261073788537</v>
      </c>
      <c r="C275" s="203">
        <f t="shared" si="12"/>
        <v>2.6291382054311857E-4</v>
      </c>
      <c r="E275" s="162" t="s">
        <v>1051</v>
      </c>
      <c r="F275" s="30" t="str">
        <f>VLOOKUP($E275,PLAN.A!$E$10:$K$429,2,FALSE)</f>
        <v>FORNECIMENTO E INSTALAÇÃO DE PROGRAMADOR HORAS 100-240VCA, 2 SAÍDA A RELÉ PARA COMANDO DE EQUIPAMENTOS DE ACORDO COM OS PROGRAMAS ESTABELECIDOS. MONTAGEM EM TRILHO DIM REF COMERCIAL COEL BWT40DRRP-REC</v>
      </c>
      <c r="G275" s="71" t="str">
        <f>VLOOKUP($E275,PLAN.A!$E$10:$K$429,3,FALSE)</f>
        <v>UNID</v>
      </c>
      <c r="H275" s="172">
        <f>VLOOKUP($E275,PLAN.A!$E$10:$K$429,7,FALSE)</f>
        <v>655.88</v>
      </c>
    </row>
    <row r="276" spans="1:8" s="1" customFormat="1">
      <c r="A276" s="156" t="str">
        <f t="shared" si="9"/>
        <v>C</v>
      </c>
      <c r="B276" s="202">
        <f t="shared" si="13"/>
        <v>0.9893747709480385</v>
      </c>
      <c r="C276" s="203">
        <f t="shared" si="12"/>
        <v>2.6216021015307609E-4</v>
      </c>
      <c r="E276" s="162" t="s">
        <v>714</v>
      </c>
      <c r="F276" s="30" t="str">
        <f>VLOOKUP($E276,PLAN.A!$E$10:$K$429,2,FALSE)</f>
        <v>DISPENSER EM PLÁSTICO PARA PAPEL TOALHA 2 OU 3 FOLHAS</v>
      </c>
      <c r="G276" s="71" t="str">
        <f>VLOOKUP($E276,PLAN.A!$E$10:$K$429,3,FALSE)</f>
        <v>U</v>
      </c>
      <c r="H276" s="172">
        <f>VLOOKUP($E276,PLAN.A!$E$10:$K$429,7,FALSE)</f>
        <v>654</v>
      </c>
    </row>
    <row r="277" spans="1:8" s="1" customFormat="1" ht="38.25">
      <c r="A277" s="156" t="str">
        <f t="shared" si="9"/>
        <v>C</v>
      </c>
      <c r="B277" s="202">
        <f t="shared" si="13"/>
        <v>0.98962448856962404</v>
      </c>
      <c r="C277" s="203">
        <f t="shared" si="12"/>
        <v>2.4971762158556622E-4</v>
      </c>
      <c r="E277" s="162" t="s">
        <v>1055</v>
      </c>
      <c r="F277" s="30" t="str">
        <f>VLOOKUP($E277,PLAN.A!$E$10:$K$429,2,FALSE)</f>
        <v>QUADRO DE DISTRIBUIÇÃO DE ENERGIA EM CHAPA DE AÇO GALVANIZADO, DE SOBREPOR, COM BARRAMENTO TRIFÁSICO, PARA 18 DISJUNTORES DIN 100A - FORNECIMENTO E INSTALAÇÃO. AF_10/2020</v>
      </c>
      <c r="G277" s="71" t="str">
        <f>VLOOKUP($E277,PLAN.A!$E$10:$K$429,3,FALSE)</f>
        <v>UN</v>
      </c>
      <c r="H277" s="172">
        <f>VLOOKUP($E277,PLAN.A!$E$10:$K$429,7,FALSE)</f>
        <v>622.96</v>
      </c>
    </row>
    <row r="278" spans="1:8" s="1" customFormat="1" ht="25.5">
      <c r="A278" s="156" t="str">
        <f t="shared" si="9"/>
        <v>C</v>
      </c>
      <c r="B278" s="202">
        <f t="shared" si="13"/>
        <v>0.98987051430201156</v>
      </c>
      <c r="C278" s="203">
        <f t="shared" si="12"/>
        <v>2.4602573238753894E-4</v>
      </c>
      <c r="E278" s="162" t="s">
        <v>906</v>
      </c>
      <c r="F278" s="30" t="str">
        <f>VLOOKUP($E278,PLAN.A!$E$10:$K$429,2,FALSE)</f>
        <v>PLANTIO DE ÁRVORE ORNAMENTAL COM ALTURA DE MUDA MENOR OU IGUAL A 2,00 M . AF_07/2024</v>
      </c>
      <c r="G278" s="71" t="str">
        <f>VLOOKUP($E278,PLAN.A!$E$10:$K$429,3,FALSE)</f>
        <v>UN</v>
      </c>
      <c r="H278" s="172">
        <f>VLOOKUP($E278,PLAN.A!$E$10:$K$429,7,FALSE)</f>
        <v>613.75</v>
      </c>
    </row>
    <row r="279" spans="1:8" s="1" customFormat="1" ht="76.5">
      <c r="A279" s="156" t="str">
        <f t="shared" si="9"/>
        <v>C</v>
      </c>
      <c r="B279" s="202">
        <f t="shared" si="13"/>
        <v>0.99010409744583161</v>
      </c>
      <c r="C279" s="203">
        <f t="shared" si="12"/>
        <v>2.3358314382002904E-4</v>
      </c>
      <c r="E279" s="162" t="s">
        <v>675</v>
      </c>
      <c r="F279" s="30" t="str">
        <f>VLOOKUP($E279,PLAN.A!$E$10:$K$429,2,FALSE)</f>
        <v xml:space="preserve">FORNECIMENTO E INSTALAÇÃO DE PLACA CIMENTÍCIA E =10MM (IMPERMEÁVEL) PARA FORRO SOB ESTRUTURA METÁLICA (COBERTURA EXTERNA), CONFORME AS NORMAS TÉCNICAS VIGENTES. FIXADA EM ESTRUTURA METÁLICA E AS BORDAS DAS PLACAS TRATADAS, CRIANDO UMA SUPERFÍCIE LISA, INCLUSO ACESSÓRIOS DE FIXAÇÃO E EXECUÇÃO DAS EMENDAS DAS PLACAS, COR NATURAL, CONFORME PROJETO. </v>
      </c>
      <c r="G279" s="71" t="str">
        <f>VLOOKUP($E279,PLAN.A!$E$10:$K$429,3,FALSE)</f>
        <v>M2</v>
      </c>
      <c r="H279" s="172">
        <f>VLOOKUP($E279,PLAN.A!$E$10:$K$429,7,FALSE)</f>
        <v>582.71</v>
      </c>
    </row>
    <row r="280" spans="1:8" s="1" customFormat="1" ht="25.5">
      <c r="A280" s="156" t="str">
        <f t="shared" si="9"/>
        <v>C</v>
      </c>
      <c r="B280" s="202">
        <f t="shared" si="13"/>
        <v>0.99033731581015438</v>
      </c>
      <c r="C280" s="203">
        <f t="shared" si="12"/>
        <v>2.332183643227212E-4</v>
      </c>
      <c r="E280" s="162" t="s">
        <v>1091</v>
      </c>
      <c r="F280" s="30" t="str">
        <f>VLOOKUP($E280,PLAN.A!$E$10:$K$429,2,FALSE)</f>
        <v>INTERRUPTOR INTERMEDIÁRIO (1 MÓDULO), 10A/250V, INCLUINDO SUPORTE E PLACA - FORNECIMENTO E INSTALAÇÃO. AF_03/2023</v>
      </c>
      <c r="G280" s="71" t="str">
        <f>VLOOKUP($E280,PLAN.A!$E$10:$K$429,3,FALSE)</f>
        <v>UN</v>
      </c>
      <c r="H280" s="172">
        <f>VLOOKUP($E280,PLAN.A!$E$10:$K$429,7,FALSE)</f>
        <v>581.79999999999995</v>
      </c>
    </row>
    <row r="281" spans="1:8" s="1" customFormat="1" ht="25.5">
      <c r="A281" s="156" t="str">
        <f t="shared" si="9"/>
        <v>C</v>
      </c>
      <c r="B281" s="202">
        <f t="shared" si="13"/>
        <v>0.99056099378762441</v>
      </c>
      <c r="C281" s="203">
        <f t="shared" si="12"/>
        <v>2.2367797747005575E-4</v>
      </c>
      <c r="E281" s="162" t="s">
        <v>1274</v>
      </c>
      <c r="F281" s="30" t="str">
        <f>VLOOKUP($E281,PLAN.A!$E$10:$K$429,2,FALSE)</f>
        <v>REMOÇÃO DE TAPUME/ CHAPAS METÁLICAS E DE MADEIRA, DE FORMA MANUAL, SEM REAPROVEITAMENTO. AF_09/2023</v>
      </c>
      <c r="G281" s="71" t="str">
        <f>VLOOKUP($E281,PLAN.A!$E$10:$K$429,3,FALSE)</f>
        <v>M2</v>
      </c>
      <c r="H281" s="172">
        <f>VLOOKUP($E281,PLAN.A!$E$10:$K$429,7,FALSE)</f>
        <v>558</v>
      </c>
    </row>
    <row r="282" spans="1:8" s="1" customFormat="1" ht="25.5">
      <c r="A282" s="156" t="str">
        <f t="shared" si="9"/>
        <v>C</v>
      </c>
      <c r="B282" s="202">
        <f t="shared" si="13"/>
        <v>0.99078281179051475</v>
      </c>
      <c r="C282" s="203">
        <f t="shared" si="12"/>
        <v>2.2181800289037645E-4</v>
      </c>
      <c r="E282" s="162" t="s">
        <v>1094</v>
      </c>
      <c r="F282" s="30" t="str">
        <f>VLOOKUP($E282,PLAN.A!$E$10:$K$429,2,FALSE)</f>
        <v>TOMADA MÉDIA DE EMBUTIR (2 MÓDULOS), 2P+T 20 A, INCLUINDO SUPORTE E PLACA - FORNECIMENTO E INSTALAÇÃO. AF_03/2023</v>
      </c>
      <c r="G282" s="71" t="str">
        <f>VLOOKUP($E282,PLAN.A!$E$10:$K$429,3,FALSE)</f>
        <v>UN</v>
      </c>
      <c r="H282" s="172">
        <f>VLOOKUP($E282,PLAN.A!$E$10:$K$429,7,FALSE)</f>
        <v>553.36</v>
      </c>
    </row>
    <row r="283" spans="1:8" s="1" customFormat="1" ht="25.5">
      <c r="A283" s="156" t="str">
        <f t="shared" si="9"/>
        <v>C</v>
      </c>
      <c r="B283" s="202">
        <f t="shared" si="13"/>
        <v>0.99100434919379177</v>
      </c>
      <c r="C283" s="203">
        <f t="shared" si="12"/>
        <v>2.2153740327706273E-4</v>
      </c>
      <c r="E283" s="162" t="s">
        <v>1348</v>
      </c>
      <c r="F283" s="30" t="str">
        <f>VLOOKUP($E283,PLAN.A!$E$10:$K$429,2,FALSE)</f>
        <v>PINTURA LÁTEX ACRÍLICA PREMIUM, APLICAÇÃO MANUAL EM PAREDES, DUAS DEMÃOS. AF_04/2023</v>
      </c>
      <c r="G283" s="71" t="str">
        <f>VLOOKUP($E283,PLAN.A!$E$10:$K$429,3,FALSE)</f>
        <v>M2</v>
      </c>
      <c r="H283" s="172">
        <f>VLOOKUP($E283,PLAN.A!$E$10:$K$429,7,FALSE)</f>
        <v>552.66</v>
      </c>
    </row>
    <row r="284" spans="1:8" s="1" customFormat="1" ht="51">
      <c r="A284" s="156" t="str">
        <f t="shared" si="9"/>
        <v>C</v>
      </c>
      <c r="B284" s="202">
        <f t="shared" si="13"/>
        <v>0.991224912515554</v>
      </c>
      <c r="C284" s="203">
        <f t="shared" si="12"/>
        <v>2.2056332176227382E-4</v>
      </c>
      <c r="E284" s="162" t="s">
        <v>882</v>
      </c>
      <c r="F284" s="30" t="str">
        <f>VLOOKUP($E284,PLAN.A!$E$10:$K$429,2,FALSE)</f>
        <v>CONTRAPISO EM ARGAMASSA TRAÇO 1:4 (CIMENTO E AREIA), PREPARO MECÂNICO COM BETONEIRA 400 L, APLICADO EM ÁREAS MOLHADAS SOBRE LAJE, ADERIDO, ACABAMENTO NÃO REFORÇADO, ESPESSURA 3CM. AF_07/2021</v>
      </c>
      <c r="G284" s="71" t="str">
        <f>VLOOKUP($E284,PLAN.A!$E$10:$K$429,3,FALSE)</f>
        <v>M2</v>
      </c>
      <c r="H284" s="172">
        <f>VLOOKUP($E284,PLAN.A!$E$10:$K$429,7,FALSE)</f>
        <v>550.23</v>
      </c>
    </row>
    <row r="285" spans="1:8" s="1" customFormat="1" ht="25.5">
      <c r="A285" s="156" t="str">
        <f t="shared" si="9"/>
        <v>C</v>
      </c>
      <c r="B285" s="202">
        <f t="shared" si="13"/>
        <v>0.99144281815812163</v>
      </c>
      <c r="C285" s="203">
        <f t="shared" si="12"/>
        <v>2.1790564256760273E-4</v>
      </c>
      <c r="E285" s="162" t="s">
        <v>1414</v>
      </c>
      <c r="F285" s="30" t="str">
        <f>VLOOKUP($E285,PLAN.A!$E$10:$K$429,2,FALSE)</f>
        <v>PINTURA LÁTEX ACRÍLICA PREMIUM, APLICAÇÃO MANUAL EM PAREDES, DUAS DEMÃOS. AF_04/2023</v>
      </c>
      <c r="G285" s="71" t="str">
        <f>VLOOKUP($E285,PLAN.A!$E$10:$K$429,3,FALSE)</f>
        <v>M2</v>
      </c>
      <c r="H285" s="172">
        <f>VLOOKUP($E285,PLAN.A!$E$10:$K$429,7,FALSE)</f>
        <v>543.6</v>
      </c>
    </row>
    <row r="286" spans="1:8" s="1" customFormat="1">
      <c r="A286" s="156" t="str">
        <f t="shared" si="9"/>
        <v>C</v>
      </c>
      <c r="B286" s="202">
        <f t="shared" si="13"/>
        <v>0.99165008105821284</v>
      </c>
      <c r="C286" s="203">
        <f t="shared" si="12"/>
        <v>2.0726290009120488E-4</v>
      </c>
      <c r="E286" s="162" t="s">
        <v>895</v>
      </c>
      <c r="F286" s="30" t="str">
        <f>VLOOKUP($E286,PLAN.A!$E$10:$K$429,2,FALSE)</f>
        <v>ESCAVACAO MANUAL H &lt;= 1.5M</v>
      </c>
      <c r="G286" s="71" t="str">
        <f>VLOOKUP($E286,PLAN.A!$E$10:$K$429,3,FALSE)</f>
        <v>M3</v>
      </c>
      <c r="H286" s="172">
        <f>VLOOKUP($E286,PLAN.A!$E$10:$K$429,7,FALSE)</f>
        <v>517.04999999999995</v>
      </c>
    </row>
    <row r="287" spans="1:8" s="1" customFormat="1" ht="25.5">
      <c r="A287" s="156" t="str">
        <f t="shared" si="9"/>
        <v>C</v>
      </c>
      <c r="B287" s="202">
        <f t="shared" si="13"/>
        <v>0.99185528756399499</v>
      </c>
      <c r="C287" s="203">
        <f t="shared" si="12"/>
        <v>2.0520650578220601E-4</v>
      </c>
      <c r="E287" s="162" t="s">
        <v>1093</v>
      </c>
      <c r="F287" s="30" t="str">
        <f>VLOOKUP($E287,PLAN.A!$E$10:$K$429,2,FALSE)</f>
        <v>TOMADA MÉDIA DE EMBUTIR (1 MÓDULO), 2P+T 20 A, INCLUINDO SUPORTE E PLACA - FORNECIMENTO E INSTALAÇÃO. AF_03/2023</v>
      </c>
      <c r="G287" s="71" t="str">
        <f>VLOOKUP($E287,PLAN.A!$E$10:$K$429,3,FALSE)</f>
        <v>UN</v>
      </c>
      <c r="H287" s="172">
        <f>VLOOKUP($E287,PLAN.A!$E$10:$K$429,7,FALSE)</f>
        <v>511.92</v>
      </c>
    </row>
    <row r="288" spans="1:8" s="1" customFormat="1" ht="25.5">
      <c r="A288" s="156" t="str">
        <f t="shared" si="9"/>
        <v>C</v>
      </c>
      <c r="B288" s="202">
        <f t="shared" si="13"/>
        <v>0.9920602455386911</v>
      </c>
      <c r="C288" s="203">
        <f t="shared" si="12"/>
        <v>2.0495797469612817E-4</v>
      </c>
      <c r="E288" s="162" t="s">
        <v>1157</v>
      </c>
      <c r="F288" s="30" t="str">
        <f>VLOOKUP($E288,PLAN.A!$E$10:$K$429,2,FALSE)</f>
        <v>FORNECIMENTO E INSTALAÇÃO DE CONECTOR TERMINAL DE PRESSÃO # 150MM, INCLUSIVE PARAFUSO E PORCA</v>
      </c>
      <c r="G288" s="71" t="str">
        <f>VLOOKUP($E288,PLAN.A!$E$10:$K$429,3,FALSE)</f>
        <v>UNID</v>
      </c>
      <c r="H288" s="172">
        <f>VLOOKUP($E288,PLAN.A!$E$10:$K$429,7,FALSE)</f>
        <v>511.3</v>
      </c>
    </row>
    <row r="289" spans="1:8" s="1" customFormat="1" ht="25.5">
      <c r="A289" s="156" t="str">
        <f t="shared" si="9"/>
        <v>C</v>
      </c>
      <c r="B289" s="202">
        <f t="shared" si="13"/>
        <v>0.99226151563275511</v>
      </c>
      <c r="C289" s="203">
        <f t="shared" si="12"/>
        <v>2.0127009406400539E-4</v>
      </c>
      <c r="E289" s="162" t="s">
        <v>1156</v>
      </c>
      <c r="F289" s="30" t="str">
        <f>VLOOKUP($E289,PLAN.A!$E$10:$K$429,2,FALSE)</f>
        <v>FORNECIMENTO E INSTALAÇÃO DE CONECTOR TERMINAL DE PRESSÃO # 120MM, INCLUSIVE PARAFUSO E PORCA</v>
      </c>
      <c r="G289" s="71" t="str">
        <f>VLOOKUP($E289,PLAN.A!$E$10:$K$429,3,FALSE)</f>
        <v>UNID</v>
      </c>
      <c r="H289" s="172">
        <f>VLOOKUP($E289,PLAN.A!$E$10:$K$429,7,FALSE)</f>
        <v>502.1</v>
      </c>
    </row>
    <row r="290" spans="1:8" s="1" customFormat="1">
      <c r="A290" s="156" t="str">
        <f t="shared" si="9"/>
        <v>C</v>
      </c>
      <c r="B290" s="202">
        <f t="shared" si="13"/>
        <v>0.99246278572681912</v>
      </c>
      <c r="C290" s="203">
        <f t="shared" si="12"/>
        <v>2.0127009406400539E-4</v>
      </c>
      <c r="E290" s="162" t="s">
        <v>1158</v>
      </c>
      <c r="F290" s="30" t="str">
        <f>VLOOKUP($E290,PLAN.A!$E$10:$K$429,2,FALSE)</f>
        <v>FORNECIMENTO E INSTALAÇÃO DE CAIXA DE EQUIPOTENCIALIZAÇÃO</v>
      </c>
      <c r="G290" s="71" t="str">
        <f>VLOOKUP($E290,PLAN.A!$E$10:$K$429,3,FALSE)</f>
        <v>UNID</v>
      </c>
      <c r="H290" s="172">
        <f>VLOOKUP($E290,PLAN.A!$E$10:$K$429,7,FALSE)</f>
        <v>502.1</v>
      </c>
    </row>
    <row r="291" spans="1:8" s="1" customFormat="1" ht="25.5">
      <c r="A291" s="156" t="str">
        <f t="shared" si="9"/>
        <v>C</v>
      </c>
      <c r="B291" s="202">
        <f t="shared" si="13"/>
        <v>0.99266204752936493</v>
      </c>
      <c r="C291" s="203">
        <f t="shared" si="12"/>
        <v>1.9926180254586023E-4</v>
      </c>
      <c r="E291" s="162" t="s">
        <v>869</v>
      </c>
      <c r="F291" s="30" t="str">
        <f>VLOOKUP($E291,PLAN.A!$E$10:$K$429,2,FALSE)</f>
        <v>LASTRO DE CONCRETO MAGRO, APLICADO EM PISOS, LAJES SOBRE SOLO OU RADIERS. AF_01/2024</v>
      </c>
      <c r="G291" s="71" t="str">
        <f>VLOOKUP($E291,PLAN.A!$E$10:$K$429,3,FALSE)</f>
        <v>M3</v>
      </c>
      <c r="H291" s="172">
        <f>VLOOKUP($E291,PLAN.A!$E$10:$K$429,7,FALSE)</f>
        <v>497.09</v>
      </c>
    </row>
    <row r="292" spans="1:8" s="1" customFormat="1" ht="25.5">
      <c r="A292" s="156" t="str">
        <f t="shared" si="9"/>
        <v>C</v>
      </c>
      <c r="B292" s="202">
        <f t="shared" si="13"/>
        <v>0.99285782588813976</v>
      </c>
      <c r="C292" s="203">
        <f t="shared" si="12"/>
        <v>1.9577835877486601E-4</v>
      </c>
      <c r="E292" s="162" t="s">
        <v>713</v>
      </c>
      <c r="F292" s="30" t="str">
        <f>VLOOKUP($E292,PLAN.A!$E$10:$K$429,2,FALSE)</f>
        <v>SABONETEIRA PLASTICA TIPO DISPENSER PARA SABONETE LIQUIDO COM RESERVATORIO 800 A 1500 ML, INCLUSO FIXAÇÃO. AF_01/2020</v>
      </c>
      <c r="G292" s="71" t="str">
        <f>VLOOKUP($E292,PLAN.A!$E$10:$K$429,3,FALSE)</f>
        <v>UN</v>
      </c>
      <c r="H292" s="172">
        <f>VLOOKUP($E292,PLAN.A!$E$10:$K$429,7,FALSE)</f>
        <v>488.4</v>
      </c>
    </row>
    <row r="293" spans="1:8" s="1" customFormat="1">
      <c r="A293" s="156" t="str">
        <f t="shared" si="9"/>
        <v>C</v>
      </c>
      <c r="B293" s="202">
        <f t="shared" si="13"/>
        <v>0.9930531472704015</v>
      </c>
      <c r="C293" s="203">
        <f t="shared" si="12"/>
        <v>1.9532138226175514E-4</v>
      </c>
      <c r="E293" s="162" t="s">
        <v>1391</v>
      </c>
      <c r="F293" s="30" t="str">
        <f>VLOOKUP($E293,PLAN.A!$E$10:$K$429,2,FALSE)</f>
        <v>CAIXA DE PASSAGEM, DE EMBUTIR, DE PVC, CPE-30 OU EQUIVALENTE</v>
      </c>
      <c r="G293" s="71" t="str">
        <f>VLOOKUP($E293,PLAN.A!$E$10:$K$429,3,FALSE)</f>
        <v>UN</v>
      </c>
      <c r="H293" s="172">
        <f>VLOOKUP($E293,PLAN.A!$E$10:$K$429,7,FALSE)</f>
        <v>487.26</v>
      </c>
    </row>
    <row r="294" spans="1:8" s="1" customFormat="1">
      <c r="A294" s="156" t="str">
        <f t="shared" si="9"/>
        <v>C</v>
      </c>
      <c r="B294" s="202">
        <f t="shared" si="13"/>
        <v>0.99324593924757754</v>
      </c>
      <c r="C294" s="203">
        <f t="shared" si="12"/>
        <v>1.9279197717602745E-4</v>
      </c>
      <c r="E294" s="162" t="s">
        <v>1324</v>
      </c>
      <c r="F294" s="30" t="str">
        <f>VLOOKUP($E294,PLAN.A!$E$10:$K$429,2,FALSE)</f>
        <v>VÁLVULA DE ESFERA EM LATÃO, DIÂMETRO DE 3/4" NPT</v>
      </c>
      <c r="G294" s="71" t="str">
        <f>VLOOKUP($E294,PLAN.A!$E$10:$K$429,3,FALSE)</f>
        <v>U</v>
      </c>
      <c r="H294" s="172">
        <f>VLOOKUP($E294,PLAN.A!$E$10:$K$429,7,FALSE)</f>
        <v>480.95</v>
      </c>
    </row>
    <row r="295" spans="1:8" s="1" customFormat="1" ht="25.5">
      <c r="A295" s="156" t="str">
        <f t="shared" si="9"/>
        <v>C</v>
      </c>
      <c r="B295" s="202">
        <f t="shared" si="13"/>
        <v>0.99342707030653743</v>
      </c>
      <c r="C295" s="203">
        <f t="shared" si="12"/>
        <v>1.811310589598914E-4</v>
      </c>
      <c r="E295" s="162" t="s">
        <v>720</v>
      </c>
      <c r="F295" s="30" t="str">
        <f>VLOOKUP($E295,PLAN.A!$E$10:$K$429,2,FALSE)</f>
        <v>ESPELHO CRISTAL, E = 4 MM, APARAFUSADO, ÁREA MENOR OU IGUAL A 1,0 M2, FORNECIMENTO E INSTALAÇÃO REF 102143</v>
      </c>
      <c r="G295" s="71" t="str">
        <f>VLOOKUP($E295,PLAN.A!$E$10:$K$429,3,FALSE)</f>
        <v>M2</v>
      </c>
      <c r="H295" s="172">
        <f>VLOOKUP($E295,PLAN.A!$E$10:$K$429,7,FALSE)</f>
        <v>451.86</v>
      </c>
    </row>
    <row r="296" spans="1:8" s="1" customFormat="1" ht="38.25">
      <c r="A296" s="156" t="str">
        <f t="shared" si="9"/>
        <v>C</v>
      </c>
      <c r="B296" s="202">
        <f t="shared" si="13"/>
        <v>0.99360149904330508</v>
      </c>
      <c r="C296" s="203">
        <f t="shared" si="12"/>
        <v>1.7442873676759866E-4</v>
      </c>
      <c r="E296" s="162" t="s">
        <v>1123</v>
      </c>
      <c r="F296" s="30" t="str">
        <f>VLOOKUP($E296,PLAN.A!$E$10:$K$429,2,FALSE)</f>
        <v>FORNECIMENTO E INSTALAÇÃO DE FORNECIMENTO E INSTALAÇÃO RACK 5U - RACK PARA TELECOMUNICAÇÕES FECHAMENTO LATERAL E TRASEIRO REMOVÍVEIS EM CHAPA DE AÇO MONOBLOCO, ALTURA DE 5U</v>
      </c>
      <c r="G296" s="71" t="str">
        <f>VLOOKUP($E296,PLAN.A!$E$10:$K$429,3,FALSE)</f>
        <v>CJ</v>
      </c>
      <c r="H296" s="172">
        <f>VLOOKUP($E296,PLAN.A!$E$10:$K$429,7,FALSE)</f>
        <v>435.14</v>
      </c>
    </row>
    <row r="297" spans="1:8" s="1" customFormat="1" ht="25.5">
      <c r="A297" s="156" t="str">
        <f t="shared" si="9"/>
        <v>C</v>
      </c>
      <c r="B297" s="202">
        <f t="shared" si="13"/>
        <v>0.99377358677758443</v>
      </c>
      <c r="C297" s="203">
        <f t="shared" si="12"/>
        <v>1.7208773427938162E-4</v>
      </c>
      <c r="E297" s="162" t="s">
        <v>896</v>
      </c>
      <c r="F297" s="30" t="str">
        <f>VLOOKUP($E297,PLAN.A!$E$10:$K$429,2,FALSE)</f>
        <v>LASTRO DE CONCRETO MAGRO, APLICADO EM PISOS, LAJES SOBRE SOLO OU RADIERS, ESPESSURA DE 3 CM. AF_01/2024</v>
      </c>
      <c r="G297" s="71" t="str">
        <f>VLOOKUP($E297,PLAN.A!$E$10:$K$429,3,FALSE)</f>
        <v>M2</v>
      </c>
      <c r="H297" s="172">
        <f>VLOOKUP($E297,PLAN.A!$E$10:$K$429,7,FALSE)</f>
        <v>429.3</v>
      </c>
    </row>
    <row r="298" spans="1:8" s="1" customFormat="1" ht="25.5">
      <c r="A298" s="156" t="str">
        <f t="shared" si="9"/>
        <v>C</v>
      </c>
      <c r="B298" s="202">
        <f t="shared" si="13"/>
        <v>0.99394429155662678</v>
      </c>
      <c r="C298" s="203">
        <f t="shared" si="12"/>
        <v>1.7070477904233559E-4</v>
      </c>
      <c r="E298" s="162" t="s">
        <v>1147</v>
      </c>
      <c r="F298" s="30" t="str">
        <f>VLOOKUP($E298,PLAN.A!$E$10:$K$429,2,FALSE)</f>
        <v>CONECTOR SPLIT-BOLT, PARA SPDA, PARA CABOS ATÉ 35 MM2 - FORNECIMENTO E INSTALAÇÃO. AF_08/2023</v>
      </c>
      <c r="G298" s="71" t="str">
        <f>VLOOKUP($E298,PLAN.A!$E$10:$K$429,3,FALSE)</f>
        <v>UN</v>
      </c>
      <c r="H298" s="172">
        <f>VLOOKUP($E298,PLAN.A!$E$10:$K$429,7,FALSE)</f>
        <v>425.85</v>
      </c>
    </row>
    <row r="299" spans="1:8" s="1" customFormat="1" ht="25.5">
      <c r="A299" s="156" t="str">
        <f t="shared" si="9"/>
        <v>C</v>
      </c>
      <c r="B299" s="202">
        <f t="shared" si="13"/>
        <v>0.9941144191021789</v>
      </c>
      <c r="C299" s="203">
        <f t="shared" si="12"/>
        <v>1.7012754555209027E-4</v>
      </c>
      <c r="E299" s="162" t="s">
        <v>1057</v>
      </c>
      <c r="F299" s="30" t="str">
        <f>VLOOKUP($E299,PLAN.A!$E$10:$K$429,2,FALSE)</f>
        <v>DISJUNTOR TRIPOLAR TIPO DIN, CORRENTE NOMINAL DE 20A - FORNECIMENTO E INSTALAÇÃO. AF_10/2020</v>
      </c>
      <c r="G299" s="71" t="str">
        <f>VLOOKUP($E299,PLAN.A!$E$10:$K$429,3,FALSE)</f>
        <v>UN</v>
      </c>
      <c r="H299" s="172">
        <f>VLOOKUP($E299,PLAN.A!$E$10:$K$429,7,FALSE)</f>
        <v>424.41</v>
      </c>
    </row>
    <row r="300" spans="1:8" s="1" customFormat="1" ht="25.5">
      <c r="A300" s="156" t="str">
        <f t="shared" si="9"/>
        <v>C</v>
      </c>
      <c r="B300" s="202">
        <f t="shared" si="13"/>
        <v>0.99428045390194253</v>
      </c>
      <c r="C300" s="203">
        <f t="shared" si="12"/>
        <v>1.6603479976361486E-4</v>
      </c>
      <c r="E300" s="162" t="s">
        <v>1090</v>
      </c>
      <c r="F300" s="30" t="str">
        <f>VLOOKUP($E300,PLAN.A!$E$10:$K$429,2,FALSE)</f>
        <v>INTERRUPTOR PARALELO (1 MÓDULO), 10A/250V, INCLUINDO SUPORTE E PLACA - FORNECIMENTO E INSTALAÇÃO. AF_03/2023</v>
      </c>
      <c r="G300" s="71" t="str">
        <f>VLOOKUP($E300,PLAN.A!$E$10:$K$429,3,FALSE)</f>
        <v>UN</v>
      </c>
      <c r="H300" s="172">
        <f>VLOOKUP($E300,PLAN.A!$E$10:$K$429,7,FALSE)</f>
        <v>414.2</v>
      </c>
    </row>
    <row r="301" spans="1:8" s="1" customFormat="1">
      <c r="A301" s="156" t="str">
        <f t="shared" si="9"/>
        <v>C</v>
      </c>
      <c r="B301" s="202">
        <f t="shared" si="13"/>
        <v>0.99444065623831512</v>
      </c>
      <c r="C301" s="203">
        <f t="shared" si="12"/>
        <v>1.602023363725946E-4</v>
      </c>
      <c r="E301" s="162" t="s">
        <v>1020</v>
      </c>
      <c r="F301" s="30" t="str">
        <f>VLOOKUP($E301,PLAN.A!$E$10:$K$429,2,FALSE)</f>
        <v>VÁLVULA DE ESFERA EM LATÃO, DIÂMETRO DE 1/2" NPT</v>
      </c>
      <c r="G301" s="71" t="str">
        <f>VLOOKUP($E301,PLAN.A!$E$10:$K$429,3,FALSE)</f>
        <v>U</v>
      </c>
      <c r="H301" s="172">
        <f>VLOOKUP($E301,PLAN.A!$E$10:$K$429,7,FALSE)</f>
        <v>399.65</v>
      </c>
    </row>
    <row r="302" spans="1:8" s="1" customFormat="1" ht="25.5">
      <c r="A302" s="156" t="str">
        <f t="shared" si="9"/>
        <v>C</v>
      </c>
      <c r="B302" s="202">
        <f t="shared" si="13"/>
        <v>0.99459418431245672</v>
      </c>
      <c r="C302" s="203">
        <f t="shared" si="12"/>
        <v>1.5352807414163326E-4</v>
      </c>
      <c r="E302" s="162" t="s">
        <v>786</v>
      </c>
      <c r="F302" s="30" t="str">
        <f>VLOOKUP($E302,PLAN.A!$E$10:$K$429,2,FALSE)</f>
        <v>FORNECIMENTO E ASSENTAMENTO DE TUBO PVC RÍGIDO SOLDÁVEL, ÁGUA FRIA, DN 20 MM (1/2"), INCLUSIVE CONEXÕES</v>
      </c>
      <c r="G302" s="71" t="str">
        <f>VLOOKUP($E302,PLAN.A!$E$10:$K$429,3,FALSE)</f>
        <v>M</v>
      </c>
      <c r="H302" s="172">
        <f>VLOOKUP($E302,PLAN.A!$E$10:$K$429,7,FALSE)</f>
        <v>383</v>
      </c>
    </row>
    <row r="303" spans="1:8" s="1" customFormat="1" ht="38.25">
      <c r="A303" s="156" t="str">
        <f t="shared" si="9"/>
        <v>C</v>
      </c>
      <c r="B303" s="202">
        <f t="shared" si="13"/>
        <v>0.9947377711431552</v>
      </c>
      <c r="C303" s="203">
        <f t="shared" si="12"/>
        <v>1.4358683069851967E-4</v>
      </c>
      <c r="E303" s="162" t="s">
        <v>1145</v>
      </c>
      <c r="F303" s="30" t="str">
        <f>VLOOKUP($E303,PLAN.A!$E$10:$K$429,2,FALSE)</f>
        <v>CABO DE COBRE NU #25MM2 - 7 FIOSX2,06MM, PARA ELEMENTOS DE CAPTAÇÃO/ANEL DE CINTAMENTO (SPDA), INCLUSIVE PRESILHA DE FIXAÇÃO</v>
      </c>
      <c r="G303" s="71" t="str">
        <f>VLOOKUP($E303,PLAN.A!$E$10:$K$429,3,FALSE)</f>
        <v>M</v>
      </c>
      <c r="H303" s="172">
        <f>VLOOKUP($E303,PLAN.A!$E$10:$K$429,7,FALSE)</f>
        <v>358.2</v>
      </c>
    </row>
    <row r="304" spans="1:8" s="1" customFormat="1" ht="25.5">
      <c r="A304" s="156" t="str">
        <f t="shared" si="9"/>
        <v>C</v>
      </c>
      <c r="B304" s="202">
        <f t="shared" si="13"/>
        <v>0.99488055626067284</v>
      </c>
      <c r="C304" s="203">
        <f t="shared" si="12"/>
        <v>1.4278511751762341E-4</v>
      </c>
      <c r="E304" s="162" t="s">
        <v>1153</v>
      </c>
      <c r="F304" s="30" t="str">
        <f>VLOOKUP($E304,PLAN.A!$E$10:$K$429,2,FALSE)</f>
        <v>FORNECIMENTO E INSTALAÇÃO DE CONECTOR TERMINAL DE PRESSÃO # 35MM, INCLUSIVE PARAFUSO E PORCA</v>
      </c>
      <c r="G304" s="71" t="str">
        <f>VLOOKUP($E304,PLAN.A!$E$10:$K$429,3,FALSE)</f>
        <v>UNID</v>
      </c>
      <c r="H304" s="172">
        <f>VLOOKUP($E304,PLAN.A!$E$10:$K$429,7,FALSE)</f>
        <v>356.2</v>
      </c>
    </row>
    <row r="305" spans="1:8" s="1" customFormat="1" ht="38.25">
      <c r="A305" s="156" t="str">
        <f t="shared" si="9"/>
        <v>C</v>
      </c>
      <c r="B305" s="202">
        <f t="shared" si="13"/>
        <v>0.99502249156221867</v>
      </c>
      <c r="C305" s="203">
        <f t="shared" si="12"/>
        <v>1.4193530154587338E-4</v>
      </c>
      <c r="E305" s="162" t="s">
        <v>1128</v>
      </c>
      <c r="F305" s="30" t="str">
        <f>VLOOKUP($E305,PLAN.A!$E$10:$K$429,2,FALSE)</f>
        <v>FORNECIMENTO E INSTALAÇÃO DE CORDÃO ÓPTICO TIPO TIGTH MONOMODO STANDARD G.652B (9.0 ΜM)LC-SPC/SC-SPC,  COM 2,5M,  COM DUAS FIBRAS - REF. COMERCIAL</v>
      </c>
      <c r="G305" s="71" t="str">
        <f>VLOOKUP($E305,PLAN.A!$E$10:$K$429,3,FALSE)</f>
        <v>CJ</v>
      </c>
      <c r="H305" s="172">
        <f>VLOOKUP($E305,PLAN.A!$E$10:$K$429,7,FALSE)</f>
        <v>354.08</v>
      </c>
    </row>
    <row r="306" spans="1:8" s="1" customFormat="1" ht="25.5">
      <c r="A306" s="156" t="str">
        <f t="shared" si="9"/>
        <v>C</v>
      </c>
      <c r="B306" s="202">
        <f t="shared" si="13"/>
        <v>0.99516352092787008</v>
      </c>
      <c r="C306" s="203">
        <f t="shared" si="12"/>
        <v>1.4102936565146062E-4</v>
      </c>
      <c r="E306" s="162" t="s">
        <v>723</v>
      </c>
      <c r="F306" s="30" t="str">
        <f>VLOOKUP($E306,PLAN.A!$E$10:$K$429,2,FALSE)</f>
        <v>PAPELEIRA DE PAREDE EM METAL CROMADO SEM TAMPA, INCLUSO FIXAÇÃO. AF_01/2020</v>
      </c>
      <c r="G306" s="71" t="str">
        <f>VLOOKUP($E306,PLAN.A!$E$10:$K$429,3,FALSE)</f>
        <v>UN</v>
      </c>
      <c r="H306" s="172">
        <f>VLOOKUP($E306,PLAN.A!$E$10:$K$429,7,FALSE)</f>
        <v>351.82</v>
      </c>
    </row>
    <row r="307" spans="1:8" s="1" customFormat="1" ht="25.5">
      <c r="A307" s="156" t="str">
        <f t="shared" si="9"/>
        <v>C</v>
      </c>
      <c r="B307" s="202">
        <f t="shared" si="13"/>
        <v>0.99530359625483633</v>
      </c>
      <c r="C307" s="203">
        <f t="shared" si="12"/>
        <v>1.4007532696619406E-4</v>
      </c>
      <c r="E307" s="162" t="s">
        <v>1066</v>
      </c>
      <c r="F307" s="30" t="str">
        <f>VLOOKUP($E307,PLAN.A!$E$10:$K$429,2,FALSE)</f>
        <v>DISJUNTOR BIPOLAR TIPO DIN, CORRENTE NOMINAL DE 32A - FORNECIMENTO E INSTALAÇÃO. AF_10/2020</v>
      </c>
      <c r="G307" s="71" t="str">
        <f>VLOOKUP($E307,PLAN.A!$E$10:$K$429,3,FALSE)</f>
        <v>UN</v>
      </c>
      <c r="H307" s="172">
        <f>VLOOKUP($E307,PLAN.A!$E$10:$K$429,7,FALSE)</f>
        <v>349.44</v>
      </c>
    </row>
    <row r="308" spans="1:8" s="1" customFormat="1" ht="25.5">
      <c r="A308" s="156" t="str">
        <f t="shared" si="9"/>
        <v>C</v>
      </c>
      <c r="B308" s="202">
        <f t="shared" si="13"/>
        <v>0.99544363550470938</v>
      </c>
      <c r="C308" s="203">
        <f t="shared" si="12"/>
        <v>1.4003924987305373E-4</v>
      </c>
      <c r="E308" s="162" t="s">
        <v>820</v>
      </c>
      <c r="F308" s="30" t="str">
        <f>VLOOKUP($E308,PLAN.A!$E$10:$K$429,2,FALSE)</f>
        <v>LUMINÁRIA DE EMERGÊNCIA, COM 30 LÂMPADAS LED DE 2 W, SEM REATOR - FORNECIMENTO E INSTALAÇÃO. AF_02/2020</v>
      </c>
      <c r="G308" s="71" t="str">
        <f>VLOOKUP($E308,PLAN.A!$E$10:$K$429,3,FALSE)</f>
        <v>UN</v>
      </c>
      <c r="H308" s="172">
        <f>VLOOKUP($E308,PLAN.A!$E$10:$K$429,7,FALSE)</f>
        <v>349.35</v>
      </c>
    </row>
    <row r="309" spans="1:8" s="1" customFormat="1" ht="63.75">
      <c r="A309" s="156" t="str">
        <f t="shared" si="9"/>
        <v>C</v>
      </c>
      <c r="B309" s="202">
        <f t="shared" si="13"/>
        <v>0.99558361061752798</v>
      </c>
      <c r="C309" s="203">
        <f t="shared" si="12"/>
        <v>1.3997511281858203E-4</v>
      </c>
      <c r="E309" s="162" t="s">
        <v>874</v>
      </c>
      <c r="F309" s="30" t="str">
        <f>VLOOKUP($E309,PLAN.A!$E$10:$K$429,2,FALSE)</f>
        <v>FORNECIMENTO, CORTE, DOBRA E MONTAGEM DE ARMAÇÕES DE AÇO CA-50/60 NAS FORMAS, INCLUSIVE INSTALAÇÃO DE ESPAÇADORES E DISTANCIADORES E PONTEIRA DE PROTEÇÃO COM A FUNÇÃO DE PREVENIR ACIDENTES DE OBRAS ATRAVÉS DA PROTEÇÃO DE PONTAS DOS VERGALHÕES.</v>
      </c>
      <c r="G309" s="71" t="str">
        <f>VLOOKUP($E309,PLAN.A!$E$10:$K$429,3,FALSE)</f>
        <v>KG</v>
      </c>
      <c r="H309" s="172">
        <f>VLOOKUP($E309,PLAN.A!$E$10:$K$429,7,FALSE)</f>
        <v>349.19</v>
      </c>
    </row>
    <row r="310" spans="1:8" s="1" customFormat="1" ht="153">
      <c r="A310" s="156" t="str">
        <f t="shared" si="9"/>
        <v>C</v>
      </c>
      <c r="B310" s="202">
        <f t="shared" si="13"/>
        <v>0.99572152933603753</v>
      </c>
      <c r="C310" s="203">
        <f t="shared" si="12"/>
        <v>1.3791871850958313E-4</v>
      </c>
      <c r="E310" s="162" t="s">
        <v>1124</v>
      </c>
      <c r="F310" s="30" t="str">
        <f>VLOOKUP($E310,PLAN.A!$E$10:$K$429,2,FALSE)</f>
        <v>FORNEC. E INSTALAÇÃO  DE MINI DISTRIBUIDOR INTERNO ÓPTICO, FIXAÇÃO EM PAREDE PARA EMENDA E TERMINAÇÃO ÓPTICA, ESTRUTURA EM PLÁSTICO DE ENGENHARIA NAS CORES CINZA OU PRETO, FORNECIDO COM SUPORTE METÁLICO, PARAFUSOS AUTOATARRAXANTES E BUCHAS S6, PARA FIXAÇÃO EM PAREDE, ACOMODAÇÃO DE ATÉ 12 EMENDAS ÓPTICAS, POSSUI 2 ENTRADAS PARA CABOS PROTEGIDAS POR BORRACHA, FIXAÇÃO DA TAMPA ATRAVÉS DE PARAFUSO CENTRAL, FORNECIDO KIT DE INSTALAÇÃO, FORNECIDO COM PROTETORES DE EMENDA 60X1,0MM DE ACORDO COM A QUANTIDADE DE FIBRAS SOLICITADAS:  12 - INCLUI BANDEJA, PROTETORES PARA EMENDA, BRAÇADEIRAS PLÁSTICAS, PIGTAIL E ACOPLADORES.</v>
      </c>
      <c r="G310" s="71" t="str">
        <f>VLOOKUP($E310,PLAN.A!$E$10:$K$429,3,FALSE)</f>
        <v>CJ</v>
      </c>
      <c r="H310" s="172">
        <f>VLOOKUP($E310,PLAN.A!$E$10:$K$429,7,FALSE)</f>
        <v>344.06</v>
      </c>
    </row>
    <row r="311" spans="1:8" s="1" customFormat="1" ht="25.5">
      <c r="A311" s="156" t="str">
        <f t="shared" si="9"/>
        <v>C</v>
      </c>
      <c r="B311" s="202">
        <f t="shared" si="13"/>
        <v>0.99585675028969334</v>
      </c>
      <c r="C311" s="203">
        <f t="shared" si="12"/>
        <v>1.3522095365586722E-4</v>
      </c>
      <c r="E311" s="162" t="s">
        <v>776</v>
      </c>
      <c r="F311" s="30" t="str">
        <f>VLOOKUP($E311,PLAN.A!$E$10:$K$429,2,FALSE)</f>
        <v>REATERRO MANUAL DE VALAS, COM COMPACTADOR DE SOLOS DE PERCUSSÃO. AF_08/2023</v>
      </c>
      <c r="G311" s="71" t="str">
        <f>VLOOKUP($E311,PLAN.A!$E$10:$K$429,3,FALSE)</f>
        <v>M3</v>
      </c>
      <c r="H311" s="172">
        <f>VLOOKUP($E311,PLAN.A!$E$10:$K$429,7,FALSE)</f>
        <v>337.33</v>
      </c>
    </row>
    <row r="312" spans="1:8" s="1" customFormat="1" ht="25.5">
      <c r="A312" s="156" t="str">
        <f t="shared" si="9"/>
        <v>C</v>
      </c>
      <c r="B312" s="202">
        <f t="shared" si="13"/>
        <v>0.99599071656222116</v>
      </c>
      <c r="C312" s="203">
        <f t="shared" si="12"/>
        <v>1.3396627252776458E-4</v>
      </c>
      <c r="E312" s="162" t="s">
        <v>1154</v>
      </c>
      <c r="F312" s="30" t="str">
        <f>VLOOKUP($E312,PLAN.A!$E$10:$K$429,2,FALSE)</f>
        <v>FORNECIMENTO E INSTALAÇÃO DE CONECTOR TERMINAL DE PRESSÃO # 50MM, INCLUSIVE PARAFUSO E PORCA</v>
      </c>
      <c r="G312" s="71" t="str">
        <f>VLOOKUP($E312,PLAN.A!$E$10:$K$429,3,FALSE)</f>
        <v>UNID</v>
      </c>
      <c r="H312" s="172">
        <f>VLOOKUP($E312,PLAN.A!$E$10:$K$429,7,FALSE)</f>
        <v>334.2</v>
      </c>
    </row>
    <row r="313" spans="1:8" s="1" customFormat="1" ht="25.5">
      <c r="A313" s="156" t="str">
        <f t="shared" si="9"/>
        <v>C</v>
      </c>
      <c r="B313" s="202">
        <f t="shared" si="13"/>
        <v>0.99611758767309799</v>
      </c>
      <c r="C313" s="203">
        <f t="shared" si="12"/>
        <v>1.268711108768327E-4</v>
      </c>
      <c r="E313" s="162" t="s">
        <v>1088</v>
      </c>
      <c r="F313" s="30" t="str">
        <f>VLOOKUP($E313,PLAN.A!$E$10:$K$429,2,FALSE)</f>
        <v>RASGO EM ALVENARIA PARA PASSAGEM DE ELETRODUTO/TUBULAÇÃO, DIÂMETROS DE 32MM A 50MM (1.1/4" A 2"), EXCLUSIVE ENCHIMENTO</v>
      </c>
      <c r="G313" s="71" t="str">
        <f>VLOOKUP($E313,PLAN.A!$E$10:$K$429,3,FALSE)</f>
        <v>M</v>
      </c>
      <c r="H313" s="172">
        <f>VLOOKUP($E313,PLAN.A!$E$10:$K$429,7,FALSE)</f>
        <v>316.5</v>
      </c>
    </row>
    <row r="314" spans="1:8" s="1" customFormat="1" ht="38.25">
      <c r="A314" s="156" t="str">
        <f t="shared" si="9"/>
        <v>C</v>
      </c>
      <c r="B314" s="202">
        <f t="shared" si="13"/>
        <v>0.99624360896800312</v>
      </c>
      <c r="C314" s="203">
        <f t="shared" si="12"/>
        <v>1.2602129490508267E-4</v>
      </c>
      <c r="E314" s="162" t="s">
        <v>789</v>
      </c>
      <c r="F314" s="30" t="str">
        <f>VLOOKUP($E314,PLAN.A!$E$10:$K$429,2,FALSE)</f>
        <v>REGISTRO DE GAVETA BRUTO, LATÃO, ROSCÁVEL, 3/4", COM ACABAMENTO E CANOPLA CROMADOS - FORNECIMENTO E INSTALAÇÃO. AF_08/2021</v>
      </c>
      <c r="G314" s="71" t="str">
        <f>VLOOKUP($E314,PLAN.A!$E$10:$K$429,3,FALSE)</f>
        <v>UN</v>
      </c>
      <c r="H314" s="172">
        <f>VLOOKUP($E314,PLAN.A!$E$10:$K$429,7,FALSE)</f>
        <v>314.38</v>
      </c>
    </row>
    <row r="315" spans="1:8" s="1" customFormat="1" ht="25.5">
      <c r="A315" s="156" t="str">
        <f t="shared" si="9"/>
        <v>C</v>
      </c>
      <c r="B315" s="202">
        <f t="shared" si="13"/>
        <v>0.99636738145743575</v>
      </c>
      <c r="C315" s="203">
        <f t="shared" si="12"/>
        <v>1.2377248943266868E-4</v>
      </c>
      <c r="E315" s="162" t="s">
        <v>1349</v>
      </c>
      <c r="F315" s="30" t="str">
        <f>VLOOKUP($E315,PLAN.A!$E$10:$K$429,2,FALSE)</f>
        <v>PINTURA LÁTEX ACRÍLICA PREMIUM, APLICAÇÃO MANUAL EM TETO, DUAS DEMÃOS. AF_04/2023</v>
      </c>
      <c r="G315" s="71" t="str">
        <f>VLOOKUP($E315,PLAN.A!$E$10:$K$429,3,FALSE)</f>
        <v>M2</v>
      </c>
      <c r="H315" s="172">
        <f>VLOOKUP($E315,PLAN.A!$E$10:$K$429,7,FALSE)</f>
        <v>308.77</v>
      </c>
    </row>
    <row r="316" spans="1:8" s="1" customFormat="1" ht="25.5">
      <c r="A316" s="156" t="str">
        <f t="shared" si="9"/>
        <v>C</v>
      </c>
      <c r="B316" s="202">
        <f t="shared" si="13"/>
        <v>0.99648988323147669</v>
      </c>
      <c r="C316" s="203">
        <f t="shared" si="12"/>
        <v>1.225017740409481E-4</v>
      </c>
      <c r="E316" s="162" t="s">
        <v>1150</v>
      </c>
      <c r="F316" s="30" t="str">
        <f>VLOOKUP($E316,PLAN.A!$E$10:$K$429,2,FALSE)</f>
        <v>FORNECIMENTO E INSTALAÇÃO DE CONECTOR TERMINAL DE PRESSÃO # 10MM, INCLUSIVE PARAFUSO E PORCA</v>
      </c>
      <c r="G316" s="71" t="str">
        <f>VLOOKUP($E316,PLAN.A!$E$10:$K$429,3,FALSE)</f>
        <v>UNID</v>
      </c>
      <c r="H316" s="172">
        <f>VLOOKUP($E316,PLAN.A!$E$10:$K$429,7,FALSE)</f>
        <v>305.60000000000002</v>
      </c>
    </row>
    <row r="317" spans="1:8" s="1" customFormat="1" ht="25.5">
      <c r="A317" s="156" t="str">
        <f t="shared" si="9"/>
        <v>C</v>
      </c>
      <c r="B317" s="202">
        <f t="shared" si="13"/>
        <v>0.99660781524038655</v>
      </c>
      <c r="C317" s="203">
        <f t="shared" si="12"/>
        <v>1.1793200890983943E-4</v>
      </c>
      <c r="E317" s="162" t="s">
        <v>1058</v>
      </c>
      <c r="F317" s="30" t="str">
        <f>VLOOKUP($E317,PLAN.A!$E$10:$K$429,2,FALSE)</f>
        <v>DISJUNTOR TRIPOLAR TIPO DIN, CORRENTE NOMINAL DE 32A - FORNECIMENTO E INSTALAÇÃO. AF_10/2020</v>
      </c>
      <c r="G317" s="71" t="str">
        <f>VLOOKUP($E317,PLAN.A!$E$10:$K$429,3,FALSE)</f>
        <v>UN</v>
      </c>
      <c r="H317" s="172">
        <f>VLOOKUP($E317,PLAN.A!$E$10:$K$429,7,FALSE)</f>
        <v>294.2</v>
      </c>
    </row>
    <row r="318" spans="1:8" s="1" customFormat="1" ht="25.5">
      <c r="A318" s="156" t="str">
        <f t="shared" si="9"/>
        <v>C</v>
      </c>
      <c r="B318" s="202">
        <f t="shared" si="13"/>
        <v>0.9967254145383263</v>
      </c>
      <c r="C318" s="203">
        <f t="shared" si="12"/>
        <v>1.1759929793976749E-4</v>
      </c>
      <c r="E318" s="162" t="s">
        <v>791</v>
      </c>
      <c r="F318" s="30" t="str">
        <f>VLOOKUP($E318,PLAN.A!$E$10:$K$429,2,FALSE)</f>
        <v>HIDRÔMETRO DN 3/4", 5,0 M3/H - FORNECIMENTO E INSTALAÇÃO. AF_03/2024</v>
      </c>
      <c r="G318" s="71" t="str">
        <f>VLOOKUP($E318,PLAN.A!$E$10:$K$429,3,FALSE)</f>
        <v>UN</v>
      </c>
      <c r="H318" s="172">
        <f>VLOOKUP($E318,PLAN.A!$E$10:$K$429,7,FALSE)</f>
        <v>293.37</v>
      </c>
    </row>
    <row r="319" spans="1:8" s="1" customFormat="1" ht="38.25">
      <c r="A319" s="156" t="str">
        <f t="shared" si="9"/>
        <v>C</v>
      </c>
      <c r="B319" s="202">
        <f t="shared" si="13"/>
        <v>0.9968429296563821</v>
      </c>
      <c r="C319" s="203">
        <f t="shared" si="12"/>
        <v>1.175151180557734E-4</v>
      </c>
      <c r="E319" s="162" t="s">
        <v>1319</v>
      </c>
      <c r="F319" s="30" t="str">
        <f>VLOOKUP($E319,PLAN.A!$E$10:$K$429,2,FALSE)</f>
        <v>RALO SIFONADO, PVC, DN 100 X 40 MM, JUNTA SOLDÁVEL, FORNECIDO E INSTALADO EM RAMAL DE DESCARGA OU EM RAMAL DE ESGOTO SANITÁRIO. AF_08/2022</v>
      </c>
      <c r="G319" s="71" t="str">
        <f>VLOOKUP($E319,PLAN.A!$E$10:$K$429,3,FALSE)</f>
        <v>UN</v>
      </c>
      <c r="H319" s="172">
        <f>VLOOKUP($E319,PLAN.A!$E$10:$K$429,7,FALSE)</f>
        <v>293.16000000000003</v>
      </c>
    </row>
    <row r="320" spans="1:8" s="1" customFormat="1" ht="25.5">
      <c r="A320" s="156" t="str">
        <f t="shared" si="9"/>
        <v>C</v>
      </c>
      <c r="B320" s="202">
        <f t="shared" si="13"/>
        <v>0.99695951879571398</v>
      </c>
      <c r="C320" s="203">
        <f t="shared" si="12"/>
        <v>1.1658913933183821E-4</v>
      </c>
      <c r="E320" s="162" t="s">
        <v>1130</v>
      </c>
      <c r="F320" s="30" t="str">
        <f>VLOOKUP($E320,PLAN.A!$E$10:$K$429,2,FALSE)</f>
        <v>CERTIFICAÇÃO DE GARANTIA DE TRANSMISSÃO DE CABOS LÓGICOS - CATEGORIA 5E</v>
      </c>
      <c r="G320" s="71" t="str">
        <f>VLOOKUP($E320,PLAN.A!$E$10:$K$429,3,FALSE)</f>
        <v>U</v>
      </c>
      <c r="H320" s="172">
        <f>VLOOKUP($E320,PLAN.A!$E$10:$K$429,7,FALSE)</f>
        <v>290.85000000000002</v>
      </c>
    </row>
    <row r="321" spans="1:8" s="1" customFormat="1" ht="25.5">
      <c r="A321" s="156" t="str">
        <f t="shared" si="9"/>
        <v>C</v>
      </c>
      <c r="B321" s="202">
        <f t="shared" si="13"/>
        <v>0.99707539441031479</v>
      </c>
      <c r="C321" s="203">
        <f t="shared" si="12"/>
        <v>1.1587561460084053E-4</v>
      </c>
      <c r="E321" s="162" t="s">
        <v>1371</v>
      </c>
      <c r="F321" s="30" t="str">
        <f>VLOOKUP($E321,PLAN.A!$E$10:$K$429,2,FALSE)</f>
        <v>SERVIÇO DE REMOÇÃO E REINSTALAÇÃO DE FIBRA ÓPTICA - BANCO DO LIVRO - COM REAPROVEITAMENTO</v>
      </c>
      <c r="G321" s="71" t="str">
        <f>VLOOKUP($E321,PLAN.A!$E$10:$K$429,3,FALSE)</f>
        <v>UNID</v>
      </c>
      <c r="H321" s="172">
        <f>VLOOKUP($E321,PLAN.A!$E$10:$K$429,7,FALSE)</f>
        <v>289.07</v>
      </c>
    </row>
    <row r="322" spans="1:8" s="1" customFormat="1" ht="38.25">
      <c r="A322" s="156" t="str">
        <f t="shared" si="9"/>
        <v>C</v>
      </c>
      <c r="B322" s="202">
        <f t="shared" si="13"/>
        <v>0.99718836782320075</v>
      </c>
      <c r="C322" s="203">
        <f t="shared" si="12"/>
        <v>1.1297341288599608E-4</v>
      </c>
      <c r="E322" s="162" t="s">
        <v>1077</v>
      </c>
      <c r="F322" s="30" t="str">
        <f>VLOOKUP($E322,PLAN.A!$E$10:$K$429,2,FALSE)</f>
        <v>DISJUNTOR DE PROTEÇÃO DIFERENCIAL RESIDUAL (DR), BIPOLAR TIPO DIN, CORRENTE NOMINAL DE 100A, SENSIBILIDADE DE 30MA, FORNECIMENTO E INSTALAÇÃO, INCLUSIVE TERMINAL ILHÓS</v>
      </c>
      <c r="G322" s="71" t="str">
        <f>VLOOKUP($E322,PLAN.A!$E$10:$K$429,3,FALSE)</f>
        <v>UN</v>
      </c>
      <c r="H322" s="172">
        <f>VLOOKUP($E322,PLAN.A!$E$10:$K$429,7,FALSE)</f>
        <v>281.83</v>
      </c>
    </row>
    <row r="323" spans="1:8" s="1" customFormat="1" ht="25.5">
      <c r="A323" s="156" t="str">
        <f t="shared" si="9"/>
        <v>C</v>
      </c>
      <c r="B323" s="202">
        <f t="shared" si="13"/>
        <v>0.99729792994650202</v>
      </c>
      <c r="C323" s="203">
        <f t="shared" si="12"/>
        <v>1.0956212330128251E-4</v>
      </c>
      <c r="E323" s="162" t="s">
        <v>1052</v>
      </c>
      <c r="F323" s="30" t="str">
        <f>VLOOKUP($E323,PLAN.A!$E$10:$K$429,2,FALSE)</f>
        <v>DISJUNTOR TRIPOLAR TIPO DIN, CORRENTE NOMINAL DE 16A - FORNECIMENTO E INSTALAÇÃO. AF_10/2020</v>
      </c>
      <c r="G323" s="71" t="str">
        <f>VLOOKUP($E323,PLAN.A!$E$10:$K$429,3,FALSE)</f>
        <v>UN</v>
      </c>
      <c r="H323" s="172">
        <f>VLOOKUP($E323,PLAN.A!$E$10:$K$429,7,FALSE)</f>
        <v>273.32</v>
      </c>
    </row>
    <row r="324" spans="1:8" s="1" customFormat="1" ht="25.5">
      <c r="A324" s="156" t="str">
        <f t="shared" si="9"/>
        <v>C</v>
      </c>
      <c r="B324" s="202">
        <f t="shared" si="13"/>
        <v>0.99739958717783961</v>
      </c>
      <c r="C324" s="203">
        <f t="shared" si="12"/>
        <v>1.0165723133764542E-4</v>
      </c>
      <c r="E324" s="162" t="s">
        <v>806</v>
      </c>
      <c r="F324" s="30" t="str">
        <f>VLOOKUP($E324,PLAN.A!$E$10:$K$429,2,FALSE)</f>
        <v>FORNECIMENTO E ASSENTAMENTO DE TUBO PVC RÍGIDO, ESGOTO, PB - SÉRIE NORMAL, DN 40MM (1.1/2"), INCLUSIVE CONEXÕES</v>
      </c>
      <c r="G324" s="71" t="str">
        <f>VLOOKUP($E324,PLAN.A!$E$10:$K$429,3,FALSE)</f>
        <v>M</v>
      </c>
      <c r="H324" s="172">
        <f>VLOOKUP($E324,PLAN.A!$E$10:$K$429,7,FALSE)</f>
        <v>253.6</v>
      </c>
    </row>
    <row r="325" spans="1:8" s="1" customFormat="1" ht="38.25">
      <c r="A325" s="156" t="str">
        <f t="shared" si="9"/>
        <v>C</v>
      </c>
      <c r="B325" s="202">
        <f t="shared" si="13"/>
        <v>0.99750003382227415</v>
      </c>
      <c r="C325" s="203">
        <f t="shared" si="12"/>
        <v>1.0044664443449208E-4</v>
      </c>
      <c r="E325" s="162" t="s">
        <v>790</v>
      </c>
      <c r="F325" s="30" t="str">
        <f>VLOOKUP($E325,PLAN.A!$E$10:$K$429,2,FALSE)</f>
        <v>KIT CAVALETE PARA MEDIÇÃO DE ÁGUA - ENTRADA PRINCIPAL, EM PVC 25 MM (3/4") - FORNECIMENTO E INSTALAÇÃO (EXCLUSIVE HIDRÔMETRO). AF_03/2024</v>
      </c>
      <c r="G325" s="71" t="str">
        <f>VLOOKUP($E325,PLAN.A!$E$10:$K$429,3,FALSE)</f>
        <v>UN</v>
      </c>
      <c r="H325" s="172">
        <f>VLOOKUP($E325,PLAN.A!$E$10:$K$429,7,FALSE)</f>
        <v>250.58</v>
      </c>
    </row>
    <row r="326" spans="1:8" s="1" customFormat="1" ht="25.5">
      <c r="A326" s="156" t="str">
        <f t="shared" si="9"/>
        <v>C</v>
      </c>
      <c r="B326" s="202">
        <f t="shared" si="13"/>
        <v>0.99759692086018548</v>
      </c>
      <c r="C326" s="203">
        <f t="shared" si="12"/>
        <v>9.6887037911312675E-5</v>
      </c>
      <c r="E326" s="162" t="s">
        <v>821</v>
      </c>
      <c r="F326" s="30" t="str">
        <f>VLOOKUP($E326,PLAN.A!$E$10:$K$429,2,FALSE)</f>
        <v>PLACA FOTOLUMINESCENTE PARA SINALIZAÇÃO DE EMERGÊNCIA, TIPO "S2", DIMENSÃO (380X190)MM, INCLUSIVE FIXAÇÃO</v>
      </c>
      <c r="G326" s="71" t="str">
        <f>VLOOKUP($E326,PLAN.A!$E$10:$K$429,3,FALSE)</f>
        <v>UN</v>
      </c>
      <c r="H326" s="172">
        <f>VLOOKUP($E326,PLAN.A!$E$10:$K$429,7,FALSE)</f>
        <v>241.7</v>
      </c>
    </row>
    <row r="327" spans="1:8" s="1" customFormat="1" ht="25.5">
      <c r="A327" s="156" t="str">
        <f t="shared" si="9"/>
        <v>C</v>
      </c>
      <c r="B327" s="202">
        <f t="shared" si="13"/>
        <v>0.99769028036010088</v>
      </c>
      <c r="C327" s="203">
        <f t="shared" si="12"/>
        <v>9.335949991536915E-5</v>
      </c>
      <c r="E327" s="162" t="s">
        <v>1085</v>
      </c>
      <c r="F327" s="30" t="str">
        <f>VLOOKUP($E327,PLAN.A!$E$10:$K$429,2,FALSE)</f>
        <v>LUMINÁRIA DE EMERGÊNCIA, COM 30 LÂMPADAS LED DE 2 W, SEM REATOR - FORNECIMENTO E INSTALAÇÃO. AF_02/2020</v>
      </c>
      <c r="G327" s="71" t="str">
        <f>VLOOKUP($E327,PLAN.A!$E$10:$K$429,3,FALSE)</f>
        <v>UN</v>
      </c>
      <c r="H327" s="172">
        <f>VLOOKUP($E327,PLAN.A!$E$10:$K$429,7,FALSE)</f>
        <v>232.9</v>
      </c>
    </row>
    <row r="328" spans="1:8" s="1" customFormat="1" ht="25.5">
      <c r="A328" s="156" t="str">
        <f t="shared" si="9"/>
        <v>C</v>
      </c>
      <c r="B328" s="202">
        <f t="shared" si="13"/>
        <v>0.99778305861796013</v>
      </c>
      <c r="C328" s="203">
        <f t="shared" si="12"/>
        <v>9.2778257859219368E-5</v>
      </c>
      <c r="E328" s="162" t="s">
        <v>726</v>
      </c>
      <c r="F328" s="30" t="str">
        <f>VLOOKUP($E328,PLAN.A!$E$10:$K$429,2,FALSE)</f>
        <v>SIFÃO DO TIPO FLEXÍVEL EM PVC 1  X 1.1/2  - FORNECIMENTO E INSTALAÇÃO. AF_01/2020</v>
      </c>
      <c r="G328" s="71" t="str">
        <f>VLOOKUP($E328,PLAN.A!$E$10:$K$429,3,FALSE)</f>
        <v>UN</v>
      </c>
      <c r="H328" s="172">
        <f>VLOOKUP($E328,PLAN.A!$E$10:$K$429,7,FALSE)</f>
        <v>231.45</v>
      </c>
    </row>
    <row r="329" spans="1:8" s="1" customFormat="1" ht="25.5">
      <c r="A329" s="156" t="str">
        <f t="shared" si="9"/>
        <v>C</v>
      </c>
      <c r="B329" s="202">
        <f t="shared" si="13"/>
        <v>0.99787551218198112</v>
      </c>
      <c r="C329" s="203">
        <f t="shared" si="12"/>
        <v>9.2453564020956381E-5</v>
      </c>
      <c r="E329" s="162" t="s">
        <v>715</v>
      </c>
      <c r="F329" s="30" t="str">
        <f>VLOOKUP($E329,PLAN.A!$E$10:$K$429,2,FALSE)</f>
        <v>CHUVEIRO ELÉTRICO COMUM CORPO PLÁSTICO, TIPO DUCHA - FORNECIMENTO E INSTALAÇÃO. AF_01/2020</v>
      </c>
      <c r="G329" s="71" t="str">
        <f>VLOOKUP($E329,PLAN.A!$E$10:$K$429,3,FALSE)</f>
        <v>UN</v>
      </c>
      <c r="H329" s="172">
        <f>VLOOKUP($E329,PLAN.A!$E$10:$K$429,7,FALSE)</f>
        <v>230.64</v>
      </c>
    </row>
    <row r="330" spans="1:8" s="1" customFormat="1" ht="25.5">
      <c r="A330" s="156" t="str">
        <f t="shared" si="9"/>
        <v>C</v>
      </c>
      <c r="B330" s="202">
        <f t="shared" si="13"/>
        <v>0.99796642645669476</v>
      </c>
      <c r="C330" s="203">
        <f t="shared" ref="C330:C367" si="14">H330/$H$368</f>
        <v>9.0914274713635578E-5</v>
      </c>
      <c r="E330" s="162" t="s">
        <v>1151</v>
      </c>
      <c r="F330" s="30" t="str">
        <f>VLOOKUP($E330,PLAN.A!$E$10:$K$429,2,FALSE)</f>
        <v>FORNECIMENTO E INSTALAÇÃO DE CONECTOR TERMINAL DE PRESSÃO # 16MM, INCLUSIVE PARAFUSO E PORCA</v>
      </c>
      <c r="G330" s="71" t="str">
        <f>VLOOKUP($E330,PLAN.A!$E$10:$K$429,3,FALSE)</f>
        <v>UNID</v>
      </c>
      <c r="H330" s="172">
        <f>VLOOKUP($E330,PLAN.A!$E$10:$K$429,7,FALSE)</f>
        <v>226.8</v>
      </c>
    </row>
    <row r="331" spans="1:8" s="1" customFormat="1" ht="25.5">
      <c r="A331" s="156" t="str">
        <f t="shared" si="9"/>
        <v>C</v>
      </c>
      <c r="B331" s="202">
        <f t="shared" ref="B331:B367" si="15">B330+C331</f>
        <v>0.99805680358357718</v>
      </c>
      <c r="C331" s="203">
        <f t="shared" si="14"/>
        <v>9.0377126882435079E-5</v>
      </c>
      <c r="E331" s="162" t="s">
        <v>1064</v>
      </c>
      <c r="F331" s="30" t="str">
        <f>VLOOKUP($E331,PLAN.A!$E$10:$K$429,2,FALSE)</f>
        <v>DISJUNTOR BIPOLAR TIPO DIN, CORRENTE NOMINAL DE 20A - FORNECIMENTO E INSTALAÇÃO. AF_10/2020</v>
      </c>
      <c r="G331" s="71" t="str">
        <f>VLOOKUP($E331,PLAN.A!$E$10:$K$429,3,FALSE)</f>
        <v>UN</v>
      </c>
      <c r="H331" s="172">
        <f>VLOOKUP($E331,PLAN.A!$E$10:$K$429,7,FALSE)</f>
        <v>225.46</v>
      </c>
    </row>
    <row r="332" spans="1:8" s="1" customFormat="1" ht="25.5">
      <c r="A332" s="156" t="str">
        <f t="shared" si="9"/>
        <v>C</v>
      </c>
      <c r="B332" s="202">
        <f t="shared" si="15"/>
        <v>0.9981471807104596</v>
      </c>
      <c r="C332" s="203">
        <f t="shared" si="14"/>
        <v>9.0377126882435079E-5</v>
      </c>
      <c r="E332" s="162" t="s">
        <v>1065</v>
      </c>
      <c r="F332" s="30" t="str">
        <f>VLOOKUP($E332,PLAN.A!$E$10:$K$429,2,FALSE)</f>
        <v>DISJUNTOR BIPOLAR TIPO DIN, CORRENTE NOMINAL DE 25A - FORNECIMENTO E INSTALAÇÃO. AF_10/2020</v>
      </c>
      <c r="G332" s="71" t="str">
        <f>VLOOKUP($E332,PLAN.A!$E$10:$K$429,3,FALSE)</f>
        <v>UN</v>
      </c>
      <c r="H332" s="172">
        <f>VLOOKUP($E332,PLAN.A!$E$10:$K$429,7,FALSE)</f>
        <v>225.46</v>
      </c>
    </row>
    <row r="333" spans="1:8" s="1" customFormat="1" ht="25.5">
      <c r="A333" s="156" t="str">
        <f t="shared" si="9"/>
        <v>C</v>
      </c>
      <c r="B333" s="202">
        <f t="shared" si="15"/>
        <v>0.99823719706641068</v>
      </c>
      <c r="C333" s="203">
        <f t="shared" si="14"/>
        <v>9.0016355951031766E-5</v>
      </c>
      <c r="E333" s="162" t="s">
        <v>1122</v>
      </c>
      <c r="F333" s="30" t="str">
        <f>VLOOKUP($E333,PLAN.A!$E$10:$K$429,2,FALSE)</f>
        <v>FORNECIMENTO E INSTALAÇÃO DE PATCH CORDS TIPO RJ45 CATEGORIA 5 E,  COM COMPRIMENTO DE 3,0M</v>
      </c>
      <c r="G333" s="71" t="str">
        <f>VLOOKUP($E333,PLAN.A!$E$10:$K$429,3,FALSE)</f>
        <v>CJ</v>
      </c>
      <c r="H333" s="172">
        <f>VLOOKUP($E333,PLAN.A!$E$10:$K$429,7,FALSE)</f>
        <v>224.56</v>
      </c>
    </row>
    <row r="334" spans="1:8" s="1" customFormat="1" ht="25.5">
      <c r="A334" s="156" t="str">
        <f t="shared" si="9"/>
        <v>C</v>
      </c>
      <c r="B334" s="202">
        <f t="shared" si="15"/>
        <v>0.99832464794018283</v>
      </c>
      <c r="C334" s="203">
        <f t="shared" si="14"/>
        <v>8.7450873772163738E-5</v>
      </c>
      <c r="E334" s="162" t="s">
        <v>932</v>
      </c>
      <c r="F334" s="30" t="str">
        <f>VLOOKUP($E334,PLAN.A!$E$10:$K$429,2,FALSE)</f>
        <v>REMOÇÃO DAS TRAVES DE FUTEBOL. COM REAPROVEITAMENTO. INCLUSIVE AFASTAMENTO.</v>
      </c>
      <c r="G334" s="71" t="str">
        <f>VLOOKUP($E334,PLAN.A!$E$10:$K$429,3,FALSE)</f>
        <v>UNID</v>
      </c>
      <c r="H334" s="172">
        <f>VLOOKUP($E334,PLAN.A!$E$10:$K$429,7,FALSE)</f>
        <v>218.16</v>
      </c>
    </row>
    <row r="335" spans="1:8" s="1" customFormat="1" ht="25.5">
      <c r="A335" s="156" t="str">
        <f t="shared" si="9"/>
        <v>C</v>
      </c>
      <c r="B335" s="202">
        <f t="shared" si="15"/>
        <v>0.99840948122041939</v>
      </c>
      <c r="C335" s="203">
        <f t="shared" si="14"/>
        <v>8.4833280236537459E-5</v>
      </c>
      <c r="E335" s="162" t="s">
        <v>721</v>
      </c>
      <c r="F335" s="30" t="str">
        <f>VLOOKUP($E335,PLAN.A!$E$10:$K$429,2,FALSE)</f>
        <v>VÁLVULA DE DESCARGA METÁLICA PARA MICTÓRIO COM FECHAMENTO AUTOMÁTICO, EXCLUSIVE MICTÓRIO</v>
      </c>
      <c r="G335" s="71" t="str">
        <f>VLOOKUP($E335,PLAN.A!$E$10:$K$429,3,FALSE)</f>
        <v>UN</v>
      </c>
      <c r="H335" s="172">
        <f>VLOOKUP($E335,PLAN.A!$E$10:$K$429,7,FALSE)</f>
        <v>211.63</v>
      </c>
    </row>
    <row r="336" spans="1:8" s="1" customFormat="1" ht="25.5">
      <c r="A336" s="156" t="str">
        <f t="shared" si="9"/>
        <v>C</v>
      </c>
      <c r="B336" s="202">
        <f t="shared" si="15"/>
        <v>0.99849425036360151</v>
      </c>
      <c r="C336" s="203">
        <f t="shared" si="14"/>
        <v>8.476914318206576E-5</v>
      </c>
      <c r="E336" s="162" t="s">
        <v>933</v>
      </c>
      <c r="F336" s="30" t="str">
        <f>VLOOKUP($E336,PLAN.A!$E$10:$K$429,2,FALSE)</f>
        <v>REMOÇÃO DE POSTE PARA REFLETORES DO CAMPO, INCLUSIVE AFASTAMENTO E EMPILHAMENTO</v>
      </c>
      <c r="G336" s="71" t="str">
        <f>VLOOKUP($E336,PLAN.A!$E$10:$K$429,3,FALSE)</f>
        <v>UNID</v>
      </c>
      <c r="H336" s="172">
        <f>VLOOKUP($E336,PLAN.A!$E$10:$K$429,7,FALSE)</f>
        <v>211.47</v>
      </c>
    </row>
    <row r="337" spans="1:8" s="1" customFormat="1" ht="25.5">
      <c r="A337" s="156" t="str">
        <f t="shared" si="9"/>
        <v>C</v>
      </c>
      <c r="B337" s="202">
        <f t="shared" si="15"/>
        <v>0.99857609325367336</v>
      </c>
      <c r="C337" s="203">
        <f t="shared" si="14"/>
        <v>8.1842890071794419E-5</v>
      </c>
      <c r="E337" s="162" t="s">
        <v>1393</v>
      </c>
      <c r="F337" s="30" t="str">
        <f>VLOOKUP($E337,PLAN.A!$E$10:$K$429,2,FALSE)</f>
        <v>REATERRO MANUAL DE VALAS, COM COMPACTADOR DE SOLOS DE PERCUSSÃO. AF_08/2023</v>
      </c>
      <c r="G337" s="71" t="str">
        <f>VLOOKUP($E337,PLAN.A!$E$10:$K$429,3,FALSE)</f>
        <v>M3</v>
      </c>
      <c r="H337" s="172">
        <f>VLOOKUP($E337,PLAN.A!$E$10:$K$429,7,FALSE)</f>
        <v>204.17</v>
      </c>
    </row>
    <row r="338" spans="1:8" s="1" customFormat="1" ht="38.25">
      <c r="A338" s="156" t="str">
        <f t="shared" si="9"/>
        <v>C</v>
      </c>
      <c r="B338" s="202">
        <f t="shared" si="15"/>
        <v>0.99865355878977746</v>
      </c>
      <c r="C338" s="203">
        <f t="shared" si="14"/>
        <v>7.7465536104100855E-5</v>
      </c>
      <c r="E338" s="162" t="s">
        <v>880</v>
      </c>
      <c r="F338" s="30" t="str">
        <f>VLOOKUP($E338,PLAN.A!$E$10:$K$429,2,FALSE)</f>
        <v>CHAPISCO APLICADO EM ALVENARIAS E ESTRUTURAS DE CONCRETO INTERNAS, COM COLHER DE PEDREIRO.  ARGAMASSA TRAÇO 1:3 COM PREPARO EM BETONEIRA 400L. AF_10/2022</v>
      </c>
      <c r="G338" s="71" t="str">
        <f>VLOOKUP($E338,PLAN.A!$E$10:$K$429,3,FALSE)</f>
        <v>M2</v>
      </c>
      <c r="H338" s="172">
        <f>VLOOKUP($E338,PLAN.A!$E$10:$K$429,7,FALSE)</f>
        <v>193.25</v>
      </c>
    </row>
    <row r="339" spans="1:8" s="1" customFormat="1" ht="38.25">
      <c r="A339" s="156" t="str">
        <f t="shared" si="9"/>
        <v>C</v>
      </c>
      <c r="B339" s="202">
        <f t="shared" si="15"/>
        <v>0.99873016649277802</v>
      </c>
      <c r="C339" s="203">
        <f t="shared" si="14"/>
        <v>7.660770300054186E-5</v>
      </c>
      <c r="E339" s="162" t="s">
        <v>1076</v>
      </c>
      <c r="F339" s="30" t="str">
        <f>VLOOKUP($E339,PLAN.A!$E$10:$K$429,2,FALSE)</f>
        <v>DISJUNTOR DE PROTEÇÃO DIFERENCIAL RESIDUAL (DR), BIPOLAR TIPO DIN, CORRENTE NOMINAL DE 63A, SENSIBILIDADE DE 30MA, FORNECIMENTO E INSTALAÇÃO, INCLUSIVE TERMINAL ILHÓS</v>
      </c>
      <c r="G339" s="71" t="str">
        <f>VLOOKUP($E339,PLAN.A!$E$10:$K$429,3,FALSE)</f>
        <v>UN</v>
      </c>
      <c r="H339" s="172">
        <f>VLOOKUP($E339,PLAN.A!$E$10:$K$429,7,FALSE)</f>
        <v>191.11</v>
      </c>
    </row>
    <row r="340" spans="1:8" s="1" customFormat="1" ht="38.25">
      <c r="A340" s="156" t="str">
        <f t="shared" si="9"/>
        <v>C</v>
      </c>
      <c r="B340" s="202">
        <f t="shared" si="15"/>
        <v>0.99880636131349043</v>
      </c>
      <c r="C340" s="203">
        <f t="shared" si="14"/>
        <v>7.6194820712380295E-5</v>
      </c>
      <c r="E340" s="162" t="s">
        <v>1411</v>
      </c>
      <c r="F340" s="30" t="str">
        <f>VLOOKUP($E340,PLAN.A!$E$10:$K$429,2,FALSE)</f>
        <v>CHAPISCO APLICADO EM ALVENARIAS E ESTRUTURAS DE CONCRETO INTERNAS, COM COLHER DE PEDREIRO.  ARGAMASSA TRAÇO 1:3 COM PREPARO EM BETONEIRA 400L. AF_10/2022</v>
      </c>
      <c r="G340" s="71" t="str">
        <f>VLOOKUP($E340,PLAN.A!$E$10:$K$429,3,FALSE)</f>
        <v>M2</v>
      </c>
      <c r="H340" s="172">
        <f>VLOOKUP($E340,PLAN.A!$E$10:$K$429,7,FALSE)</f>
        <v>190.08</v>
      </c>
    </row>
    <row r="341" spans="1:8" s="1" customFormat="1" ht="25.5">
      <c r="A341" s="156" t="str">
        <f t="shared" si="9"/>
        <v>C</v>
      </c>
      <c r="B341" s="202">
        <f t="shared" si="15"/>
        <v>0.998881036887725</v>
      </c>
      <c r="C341" s="203">
        <f t="shared" si="14"/>
        <v>7.4675574234581881E-5</v>
      </c>
      <c r="E341" s="162" t="s">
        <v>888</v>
      </c>
      <c r="F341" s="30" t="str">
        <f>VLOOKUP($E341,PLAN.A!$E$10:$K$429,2,FALSE)</f>
        <v>FUNDO SELADOR ACRÍLICO, APLICAÇÃO MANUAL EM PAREDE, UMA DEMÃO. AF_04/2023</v>
      </c>
      <c r="G341" s="71" t="str">
        <f>VLOOKUP($E341,PLAN.A!$E$10:$K$429,3,FALSE)</f>
        <v>M2</v>
      </c>
      <c r="H341" s="172">
        <f>VLOOKUP($E341,PLAN.A!$E$10:$K$429,7,FALSE)</f>
        <v>186.29</v>
      </c>
    </row>
    <row r="342" spans="1:8" s="1" customFormat="1" ht="25.5">
      <c r="A342" s="156" t="str">
        <f t="shared" si="9"/>
        <v>C</v>
      </c>
      <c r="B342" s="202">
        <f t="shared" si="15"/>
        <v>0.99895448984935875</v>
      </c>
      <c r="C342" s="203">
        <f t="shared" si="14"/>
        <v>7.3452961633715095E-5</v>
      </c>
      <c r="E342" s="162" t="s">
        <v>1413</v>
      </c>
      <c r="F342" s="30" t="str">
        <f>VLOOKUP($E342,PLAN.A!$E$10:$K$429,2,FALSE)</f>
        <v>FUNDO SELADOR ACRÍLICO, APLICAÇÃO MANUAL EM PAREDE, UMA DEMÃO. AF_04/2023</v>
      </c>
      <c r="G342" s="71" t="str">
        <f>VLOOKUP($E342,PLAN.A!$E$10:$K$429,3,FALSE)</f>
        <v>M2</v>
      </c>
      <c r="H342" s="172">
        <f>VLOOKUP($E342,PLAN.A!$E$10:$K$429,7,FALSE)</f>
        <v>183.24</v>
      </c>
    </row>
    <row r="343" spans="1:8" s="1" customFormat="1" ht="25.5">
      <c r="A343" s="156" t="str">
        <f t="shared" si="9"/>
        <v>C</v>
      </c>
      <c r="B343" s="202">
        <f t="shared" si="15"/>
        <v>0.99902496043795952</v>
      </c>
      <c r="C343" s="203">
        <f t="shared" si="14"/>
        <v>7.0470588600781011E-5</v>
      </c>
      <c r="E343" s="162" t="s">
        <v>1152</v>
      </c>
      <c r="F343" s="30" t="str">
        <f>VLOOKUP($E343,PLAN.A!$E$10:$K$429,2,FALSE)</f>
        <v>FORNECIMENTO E INSTALAÇÃO DE CONECTOR TERMINAL DE PRESSÃO # 25MM, INCLUSIVE PARAFUSO E PORCA</v>
      </c>
      <c r="G343" s="71" t="str">
        <f>VLOOKUP($E343,PLAN.A!$E$10:$K$429,3,FALSE)</f>
        <v>UNID</v>
      </c>
      <c r="H343" s="172">
        <f>VLOOKUP($E343,PLAN.A!$E$10:$K$429,7,FALSE)</f>
        <v>175.8</v>
      </c>
    </row>
    <row r="344" spans="1:8" s="1" customFormat="1" ht="25.5">
      <c r="A344" s="156" t="str">
        <f t="shared" ref="A344:A355" si="16">IF(B344&lt;=50%,"A",IF(B344&lt;=80%,"B","C"))</f>
        <v>C</v>
      </c>
      <c r="B344" s="202">
        <f t="shared" si="15"/>
        <v>0.9990953949494672</v>
      </c>
      <c r="C344" s="203">
        <f t="shared" si="14"/>
        <v>7.0434511507640684E-5</v>
      </c>
      <c r="E344" s="162" t="s">
        <v>886</v>
      </c>
      <c r="F344" s="30" t="str">
        <f>VLOOKUP($E344,PLAN.A!$E$10:$K$429,2,FALSE)</f>
        <v>FORNECIMENTO E INSTALAÇÃO DE GRADIL EM TELA FIO 12# 1/2" E CANTONEIRA DE 1"X1/8"</v>
      </c>
      <c r="G344" s="71" t="str">
        <f>VLOOKUP($E344,PLAN.A!$E$10:$K$429,3,FALSE)</f>
        <v>M2</v>
      </c>
      <c r="H344" s="172">
        <f>VLOOKUP($E344,PLAN.A!$E$10:$K$429,7,FALSE)</f>
        <v>175.71</v>
      </c>
    </row>
    <row r="345" spans="1:8" s="1" customFormat="1" ht="25.5">
      <c r="A345" s="156" t="str">
        <f t="shared" si="16"/>
        <v>C</v>
      </c>
      <c r="B345" s="202">
        <f t="shared" si="15"/>
        <v>0.9991653925272912</v>
      </c>
      <c r="C345" s="203">
        <f t="shared" si="14"/>
        <v>6.9997577824052224E-5</v>
      </c>
      <c r="E345" s="162" t="s">
        <v>1126</v>
      </c>
      <c r="F345" s="30" t="str">
        <f>VLOOKUP($E345,PLAN.A!$E$10:$K$429,2,FALSE)</f>
        <v>FORNECIMENTO E INSTALAÇÃO DE ORGANIZADOR DE CABOS DE 1U PARA RACK 19"</v>
      </c>
      <c r="G345" s="71" t="str">
        <f>VLOOKUP($E345,PLAN.A!$E$10:$K$429,3,FALSE)</f>
        <v>CJ</v>
      </c>
      <c r="H345" s="172">
        <f>VLOOKUP($E345,PLAN.A!$E$10:$K$429,7,FALSE)</f>
        <v>174.62</v>
      </c>
    </row>
    <row r="346" spans="1:8" s="1" customFormat="1" ht="25.5">
      <c r="A346" s="156" t="str">
        <f t="shared" si="16"/>
        <v>C</v>
      </c>
      <c r="B346" s="202">
        <f t="shared" si="15"/>
        <v>0.99923285669146367</v>
      </c>
      <c r="C346" s="203">
        <f t="shared" si="14"/>
        <v>6.7464164172420047E-5</v>
      </c>
      <c r="E346" s="162" t="s">
        <v>1097</v>
      </c>
      <c r="F346" s="30" t="str">
        <f>VLOOKUP($E346,PLAN.A!$E$10:$K$429,2,FALSE)</f>
        <v>FORNECIMENTO E INSTALAÇÃO DE TOMADA BLINDADA 3P+T - 32A, MONTADA EM CONDULETE</v>
      </c>
      <c r="G346" s="71" t="str">
        <f>VLOOKUP($E346,PLAN.A!$E$10:$K$429,3,FALSE)</f>
        <v>UNID</v>
      </c>
      <c r="H346" s="172">
        <f>VLOOKUP($E346,PLAN.A!$E$10:$K$429,7,FALSE)</f>
        <v>168.3</v>
      </c>
    </row>
    <row r="347" spans="1:8" s="1" customFormat="1" ht="38.25">
      <c r="A347" s="156" t="str">
        <f t="shared" si="16"/>
        <v>C</v>
      </c>
      <c r="B347" s="202">
        <f t="shared" si="15"/>
        <v>0.99929699374593539</v>
      </c>
      <c r="C347" s="203">
        <f t="shared" si="14"/>
        <v>6.4137054471700573E-5</v>
      </c>
      <c r="E347" s="162" t="s">
        <v>1099</v>
      </c>
      <c r="F347" s="30" t="str">
        <f>VLOOKUP($E347,PLAN.A!$E$10:$K$429,2,FALSE)</f>
        <v>SUPORTE PARAFUSADO COM PLACA DE ENCAIXE 4" X 2" ALTO (2,00 M DO PISO) PARA PONTO ELÉTRICO - FORNECIMENTO E INSTALAÇÃO. AF_03/2023</v>
      </c>
      <c r="G347" s="71" t="str">
        <f>VLOOKUP($E347,PLAN.A!$E$10:$K$429,3,FALSE)</f>
        <v>UN</v>
      </c>
      <c r="H347" s="172">
        <f>VLOOKUP($E347,PLAN.A!$E$10:$K$429,7,FALSE)</f>
        <v>160</v>
      </c>
    </row>
    <row r="348" spans="1:8" s="1" customFormat="1" ht="25.5">
      <c r="A348" s="156" t="str">
        <f t="shared" si="16"/>
        <v>C</v>
      </c>
      <c r="B348" s="202">
        <f t="shared" si="15"/>
        <v>0.99935878178078708</v>
      </c>
      <c r="C348" s="203">
        <f t="shared" si="14"/>
        <v>6.1788034851674537E-5</v>
      </c>
      <c r="E348" s="162" t="s">
        <v>1068</v>
      </c>
      <c r="F348" s="30" t="str">
        <f>VLOOKUP($E348,PLAN.A!$E$10:$K$429,2,FALSE)</f>
        <v>DISJUNTOR MONOPOLAR TIPO DIN, CORRENTE NOMINAL DE 16A - FORNECIMENTO E INSTALAÇÃO. AF_10/2020</v>
      </c>
      <c r="G348" s="71" t="str">
        <f>VLOOKUP($E348,PLAN.A!$E$10:$K$429,3,FALSE)</f>
        <v>UN</v>
      </c>
      <c r="H348" s="172">
        <f>VLOOKUP($E348,PLAN.A!$E$10:$K$429,7,FALSE)</f>
        <v>154.13999999999999</v>
      </c>
    </row>
    <row r="349" spans="1:8" s="1" customFormat="1" ht="25.5">
      <c r="A349" s="156" t="str">
        <f t="shared" si="16"/>
        <v>C</v>
      </c>
      <c r="B349" s="202">
        <f t="shared" si="15"/>
        <v>0.99941982422238052</v>
      </c>
      <c r="C349" s="203">
        <f t="shared" si="14"/>
        <v>6.104244159344103E-5</v>
      </c>
      <c r="E349" s="162" t="s">
        <v>630</v>
      </c>
      <c r="F349" s="30" t="str">
        <f>VLOOKUP($E349,PLAN.A!$E$10:$K$429,2,FALSE)</f>
        <v>EXECUÇÃO DE REVESTIMENTO TIPO CHAPISCO, ARGAMASSA TRAÇO 1:3, COM COLHER DE PEDREIRO. PREPARO MECÂNICO</v>
      </c>
      <c r="G349" s="71" t="str">
        <f>VLOOKUP($E349,PLAN.A!$E$10:$K$429,3,FALSE)</f>
        <v>M2</v>
      </c>
      <c r="H349" s="172">
        <f>VLOOKUP($E349,PLAN.A!$E$10:$K$429,7,FALSE)</f>
        <v>152.28</v>
      </c>
    </row>
    <row r="350" spans="1:8" s="1" customFormat="1" ht="25.5">
      <c r="A350" s="156" t="str">
        <f t="shared" si="16"/>
        <v>C</v>
      </c>
      <c r="B350" s="202">
        <f t="shared" si="15"/>
        <v>0.9994746614039538</v>
      </c>
      <c r="C350" s="203">
        <f t="shared" si="14"/>
        <v>5.4837181573303997E-5</v>
      </c>
      <c r="E350" s="162" t="s">
        <v>1155</v>
      </c>
      <c r="F350" s="30" t="str">
        <f>VLOOKUP($E350,PLAN.A!$E$10:$K$429,2,FALSE)</f>
        <v>FORNECIMENTO E INSTALAÇÃO DE CONECTOR TERMINAL DE PRESSÃO # 70MM, INCLUSIVE PARAFUSO E PORCA</v>
      </c>
      <c r="G350" s="71" t="str">
        <f>VLOOKUP($E350,PLAN.A!$E$10:$K$429,3,FALSE)</f>
        <v>UNID</v>
      </c>
      <c r="H350" s="172">
        <f>VLOOKUP($E350,PLAN.A!$E$10:$K$429,7,FALSE)</f>
        <v>136.80000000000001</v>
      </c>
    </row>
    <row r="351" spans="1:8" s="1" customFormat="1" ht="25.5">
      <c r="A351" s="156" t="str">
        <f t="shared" si="16"/>
        <v>C</v>
      </c>
      <c r="B351" s="202">
        <f t="shared" si="15"/>
        <v>0.99952530963415698</v>
      </c>
      <c r="C351" s="203">
        <f t="shared" si="14"/>
        <v>5.0648230203121045E-5</v>
      </c>
      <c r="E351" s="162" t="s">
        <v>722</v>
      </c>
      <c r="F351" s="30" t="str">
        <f>VLOOKUP($E351,PLAN.A!$E$10:$K$429,2,FALSE)</f>
        <v>TORNEIRA CROMADA 1/2" OU 3/4" PARA TANQUE, PADRÃO MÉDIO - FORNECIMENTO E INSTALAÇÃO. AF_01/2020</v>
      </c>
      <c r="G351" s="71" t="str">
        <f>VLOOKUP($E351,PLAN.A!$E$10:$K$429,3,FALSE)</f>
        <v>UN</v>
      </c>
      <c r="H351" s="172">
        <f>VLOOKUP($E351,PLAN.A!$E$10:$K$429,7,FALSE)</f>
        <v>126.35</v>
      </c>
    </row>
    <row r="352" spans="1:8" s="1" customFormat="1" ht="25.5">
      <c r="A352" s="156" t="str">
        <f t="shared" si="16"/>
        <v>C</v>
      </c>
      <c r="B352" s="202">
        <f t="shared" si="15"/>
        <v>0.99957375315311259</v>
      </c>
      <c r="C352" s="203">
        <f t="shared" si="14"/>
        <v>4.8443518955656338E-5</v>
      </c>
      <c r="E352" s="162" t="s">
        <v>822</v>
      </c>
      <c r="F352" s="30" t="str">
        <f>VLOOKUP($E352,PLAN.A!$E$10:$K$429,2,FALSE)</f>
        <v>PLACA FOTOLUMINESCENTE PARA SINALIZAÇÃO DE EMERGÊNCIA, TIPO "S12", DIMENSÃO (380X190)MM, INCLUSIVE FIXAÇÃO</v>
      </c>
      <c r="G352" s="71" t="str">
        <f>VLOOKUP($E352,PLAN.A!$E$10:$K$429,3,FALSE)</f>
        <v>UN</v>
      </c>
      <c r="H352" s="172">
        <f>VLOOKUP($E352,PLAN.A!$E$10:$K$429,7,FALSE)</f>
        <v>120.85</v>
      </c>
    </row>
    <row r="353" spans="1:8" s="1" customFormat="1" ht="25.5">
      <c r="A353" s="156" t="str">
        <f t="shared" si="16"/>
        <v>C</v>
      </c>
      <c r="B353" s="202">
        <f t="shared" si="15"/>
        <v>0.99962122259055342</v>
      </c>
      <c r="C353" s="203">
        <f t="shared" si="14"/>
        <v>4.7469437440867392E-5</v>
      </c>
      <c r="E353" s="162" t="s">
        <v>871</v>
      </c>
      <c r="F353" s="30" t="str">
        <f>VLOOKUP($E353,PLAN.A!$E$10:$K$429,2,FALSE)</f>
        <v>CURA ÚMIDA EM LAJE, COM UTILIZAÇÃO DE MANTA GEOTEXTIL NÃO TECIDO, 100% POLIÉSTER E ASPERSÃO DE ÁGUA</v>
      </c>
      <c r="G353" s="71" t="str">
        <f>VLOOKUP($E353,PLAN.A!$E$10:$K$429,3,FALSE)</f>
        <v>M2</v>
      </c>
      <c r="H353" s="172">
        <f>VLOOKUP($E353,PLAN.A!$E$10:$K$429,7,FALSE)</f>
        <v>118.42</v>
      </c>
    </row>
    <row r="354" spans="1:8" s="1" customFormat="1" ht="25.5">
      <c r="A354" s="156" t="str">
        <f t="shared" si="16"/>
        <v>C</v>
      </c>
      <c r="B354" s="202">
        <f t="shared" si="15"/>
        <v>0.99966869202799424</v>
      </c>
      <c r="C354" s="203">
        <f t="shared" si="14"/>
        <v>4.7469437440867392E-5</v>
      </c>
      <c r="E354" s="162" t="s">
        <v>879</v>
      </c>
      <c r="F354" s="30" t="str">
        <f>VLOOKUP($E354,PLAN.A!$E$10:$K$429,2,FALSE)</f>
        <v>CURA ÚMIDA EM LAJE, COM UTILIZAÇÃO DE MANTA GEOTEXTIL NÃO TECIDO, 100% POLIÉSTER E ASPERSÃO DE ÁGUA</v>
      </c>
      <c r="G354" s="71" t="str">
        <f>VLOOKUP($E354,PLAN.A!$E$10:$K$429,3,FALSE)</f>
        <v>M2</v>
      </c>
      <c r="H354" s="172">
        <f>VLOOKUP($E354,PLAN.A!$E$10:$K$429,7,FALSE)</f>
        <v>118.42</v>
      </c>
    </row>
    <row r="355" spans="1:8" s="1" customFormat="1">
      <c r="A355" s="156" t="str">
        <f t="shared" si="16"/>
        <v>C</v>
      </c>
      <c r="B355" s="202">
        <f t="shared" si="15"/>
        <v>0.99971251767902791</v>
      </c>
      <c r="C355" s="203">
        <f t="shared" si="14"/>
        <v>4.3825651033693902E-5</v>
      </c>
      <c r="E355" s="162" t="s">
        <v>1127</v>
      </c>
      <c r="F355" s="30" t="str">
        <f>VLOOKUP($E355,PLAN.A!$E$10:$K$429,2,FALSE)</f>
        <v>RÉGUA COM 8 TOMADAS (2P+T), PARA FIXAÇÃO NO RACK DE 19" (1U)</v>
      </c>
      <c r="G355" s="71" t="str">
        <f>VLOOKUP($E355,PLAN.A!$E$10:$K$429,3,FALSE)</f>
        <v>UN</v>
      </c>
      <c r="H355" s="172">
        <f>VLOOKUP($E355,PLAN.A!$E$10:$K$429,7,FALSE)</f>
        <v>109.33</v>
      </c>
    </row>
    <row r="356" spans="1:8" s="1" customFormat="1" ht="25.5">
      <c r="A356" s="156" t="str">
        <f t="shared" si="9"/>
        <v>C</v>
      </c>
      <c r="B356" s="202">
        <f t="shared" si="15"/>
        <v>0.99975552157405123</v>
      </c>
      <c r="C356" s="203">
        <f t="shared" si="14"/>
        <v>4.3003895023275235E-5</v>
      </c>
      <c r="E356" s="162" t="s">
        <v>889</v>
      </c>
      <c r="F356" s="30" t="str">
        <f>VLOOKUP($E356,PLAN.A!$E$10:$K$429,2,FALSE)</f>
        <v>FUNDO SELADOR ACRÍLICO, APLICAÇÃO MANUAL EM TETO, UMA DEMÃO. AF_04/2023</v>
      </c>
      <c r="G356" s="71" t="str">
        <f>VLOOKUP($E356,PLAN.A!$E$10:$K$429,3,FALSE)</f>
        <v>M2</v>
      </c>
      <c r="H356" s="172">
        <f>VLOOKUP($E356,PLAN.A!$E$10:$K$429,7,FALSE)</f>
        <v>107.28</v>
      </c>
    </row>
    <row r="357" spans="1:8" s="1" customFormat="1" ht="38.25">
      <c r="A357" s="156" t="str">
        <f t="shared" si="9"/>
        <v>C</v>
      </c>
      <c r="B357" s="202">
        <f t="shared" si="15"/>
        <v>0.99979464517727901</v>
      </c>
      <c r="C357" s="203">
        <f t="shared" si="14"/>
        <v>3.9123603227737352E-5</v>
      </c>
      <c r="E357" s="162" t="s">
        <v>805</v>
      </c>
      <c r="F357" s="30" t="str">
        <f>VLOOKUP($E357,PLAN.A!$E$10:$K$429,2,FALSE)</f>
        <v>RASGO LINEAR MANUAL EM ALVENARIA, PARA RAMAIS/ DISTRIBUIÇÃO DE INSTALAÇÕES HIDRÁULICAS, DIÂMETROS MAIORES QUE 40 MM E MENORES OU IGUAIS A 75 MM. AF_09/2023</v>
      </c>
      <c r="G357" s="71" t="str">
        <f>VLOOKUP($E357,PLAN.A!$E$10:$K$429,3,FALSE)</f>
        <v>M</v>
      </c>
      <c r="H357" s="172">
        <f>VLOOKUP($E357,PLAN.A!$E$10:$K$429,7,FALSE)</f>
        <v>97.6</v>
      </c>
    </row>
    <row r="358" spans="1:8" s="1" customFormat="1" ht="25.5">
      <c r="A358" s="156" t="str">
        <f t="shared" si="9"/>
        <v>C</v>
      </c>
      <c r="B358" s="202">
        <f t="shared" si="15"/>
        <v>0.99982881419304881</v>
      </c>
      <c r="C358" s="203">
        <f t="shared" si="14"/>
        <v>3.4169015769798483E-5</v>
      </c>
      <c r="E358" s="162" t="s">
        <v>1067</v>
      </c>
      <c r="F358" s="30" t="str">
        <f>VLOOKUP($E358,PLAN.A!$E$10:$K$429,2,FALSE)</f>
        <v>DISJUNTOR MONOPOLAR TIPO DIN, CORRENTE NOMINAL DE 10A - FORNECIMENTO E INSTALAÇÃO. AF_10/2020</v>
      </c>
      <c r="G358" s="71" t="str">
        <f>VLOOKUP($E358,PLAN.A!$E$10:$K$429,3,FALSE)</f>
        <v>UN</v>
      </c>
      <c r="H358" s="172">
        <f>VLOOKUP($E358,PLAN.A!$E$10:$K$429,7,FALSE)</f>
        <v>85.24</v>
      </c>
    </row>
    <row r="359" spans="1:8" s="1" customFormat="1" ht="25.5">
      <c r="A359" s="156" t="str">
        <f t="shared" si="9"/>
        <v>C</v>
      </c>
      <c r="B359" s="202">
        <f t="shared" si="15"/>
        <v>0.9998591269684185</v>
      </c>
      <c r="C359" s="203">
        <f t="shared" si="14"/>
        <v>3.0312775369687486E-5</v>
      </c>
      <c r="E359" s="162" t="s">
        <v>867</v>
      </c>
      <c r="F359" s="30" t="str">
        <f>VLOOKUP($E359,PLAN.A!$E$10:$K$429,2,FALSE)</f>
        <v>PREPARO DE FUNDO DE VALA COM LARGURA MENOR QUE 1,5 M (ACERTO DO SOLO NATURAL). AF_08/2020</v>
      </c>
      <c r="G359" s="71" t="str">
        <f>VLOOKUP($E359,PLAN.A!$E$10:$K$429,3,FALSE)</f>
        <v>M2</v>
      </c>
      <c r="H359" s="172">
        <f>VLOOKUP($E359,PLAN.A!$E$10:$K$429,7,FALSE)</f>
        <v>75.62</v>
      </c>
    </row>
    <row r="360" spans="1:8" s="1" customFormat="1" ht="25.5">
      <c r="A360" s="156" t="str">
        <f t="shared" si="9"/>
        <v>C</v>
      </c>
      <c r="B360" s="202">
        <f t="shared" si="15"/>
        <v>0.99988221630802832</v>
      </c>
      <c r="C360" s="203">
        <f t="shared" si="14"/>
        <v>2.3089339609812208E-5</v>
      </c>
      <c r="E360" s="162" t="s">
        <v>824</v>
      </c>
      <c r="F360" s="30" t="str">
        <f>VLOOKUP($E360,PLAN.A!$E$10:$K$429,2,FALSE)</f>
        <v>PLACA FOTOLUMINESCENTE PARA SINALIZAÇÃO DE EMERGÊNCIA, TIPO "P2", DIÂMETRO DE 300MM, INCLUSIVE FIXAÇÃO</v>
      </c>
      <c r="G360" s="71" t="str">
        <f>VLOOKUP($E360,PLAN.A!$E$10:$K$429,3,FALSE)</f>
        <v>UN</v>
      </c>
      <c r="H360" s="172">
        <f>VLOOKUP($E360,PLAN.A!$E$10:$K$429,7,FALSE)</f>
        <v>57.6</v>
      </c>
    </row>
    <row r="361" spans="1:8" s="1" customFormat="1" ht="25.5">
      <c r="A361" s="156" t="str">
        <f t="shared" si="9"/>
        <v>C</v>
      </c>
      <c r="B361" s="202">
        <f t="shared" si="15"/>
        <v>0.99990225112041886</v>
      </c>
      <c r="C361" s="203">
        <f t="shared" si="14"/>
        <v>2.0034812390597466E-5</v>
      </c>
      <c r="E361" s="162" t="s">
        <v>638</v>
      </c>
      <c r="F361" s="30" t="str">
        <f>VLOOKUP($E361,PLAN.A!$E$10:$K$429,2,FALSE)</f>
        <v>FORNECIMENTO E INSTALAÇÃO DE RALO HEMISFERICO EM FERRO FUNDIDO TIPO ABACAXI D= 100MM</v>
      </c>
      <c r="G361" s="71" t="str">
        <f>VLOOKUP($E361,PLAN.A!$E$10:$K$429,3,FALSE)</f>
        <v>UN</v>
      </c>
      <c r="H361" s="172">
        <f>VLOOKUP($E361,PLAN.A!$E$10:$K$429,7,FALSE)</f>
        <v>49.98</v>
      </c>
    </row>
    <row r="362" spans="1:8" s="1" customFormat="1" ht="38.25">
      <c r="A362" s="156" t="str">
        <f t="shared" si="9"/>
        <v>C</v>
      </c>
      <c r="B362" s="202">
        <f t="shared" si="15"/>
        <v>0.99992181292203275</v>
      </c>
      <c r="C362" s="203">
        <f t="shared" si="14"/>
        <v>1.9561801613868676E-5</v>
      </c>
      <c r="E362" s="162" t="s">
        <v>815</v>
      </c>
      <c r="F362" s="30" t="str">
        <f>VLOOKUP($E362,PLAN.A!$E$10:$K$429,2,FALSE)</f>
        <v>RASGO LINEAR MANUAL EM ALVENARIA, PARA RAMAIS/ DISTRIBUIÇÃO DE INSTALAÇÕES HIDRÁULICAS, DIÂMETROS MAIORES QUE 40 MM E MENORES OU IGUAIS A 75 MM. AF_09/2023</v>
      </c>
      <c r="G362" s="71" t="str">
        <f>VLOOKUP($E362,PLAN.A!$E$10:$K$429,3,FALSE)</f>
        <v>M</v>
      </c>
      <c r="H362" s="172">
        <f>VLOOKUP($E362,PLAN.A!$E$10:$K$429,7,FALSE)</f>
        <v>48.8</v>
      </c>
    </row>
    <row r="363" spans="1:8" s="1" customFormat="1" ht="25.5">
      <c r="A363" s="156" t="str">
        <f t="shared" si="9"/>
        <v>C</v>
      </c>
      <c r="B363" s="202">
        <f t="shared" si="15"/>
        <v>0.99994024831662742</v>
      </c>
      <c r="C363" s="203">
        <f t="shared" si="14"/>
        <v>1.8435394594709435E-5</v>
      </c>
      <c r="E363" s="162" t="s">
        <v>779</v>
      </c>
      <c r="F363" s="30" t="str">
        <f>VLOOKUP($E363,PLAN.A!$E$10:$K$429,2,FALSE)</f>
        <v>TORNEIRA DE BOIA PARA CAIXA D'ÁGUA, ROSCÁVEL, 3/4" - FORNECIMENTO E INSTALAÇÃO. AF_08/2021</v>
      </c>
      <c r="G363" s="71" t="str">
        <f>VLOOKUP($E363,PLAN.A!$E$10:$K$429,3,FALSE)</f>
        <v>UN</v>
      </c>
      <c r="H363" s="172">
        <f>VLOOKUP($E363,PLAN.A!$E$10:$K$429,7,FALSE)</f>
        <v>45.99</v>
      </c>
    </row>
    <row r="364" spans="1:8" s="1" customFormat="1" ht="25.5">
      <c r="A364" s="156" t="str">
        <f t="shared" si="9"/>
        <v>C</v>
      </c>
      <c r="B364" s="202">
        <f t="shared" si="15"/>
        <v>0.99995645895714513</v>
      </c>
      <c r="C364" s="203">
        <f t="shared" si="14"/>
        <v>1.6210640517722319E-5</v>
      </c>
      <c r="E364" s="162" t="s">
        <v>823</v>
      </c>
      <c r="F364" s="30" t="str">
        <f>VLOOKUP($E364,PLAN.A!$E$10:$K$429,2,FALSE)</f>
        <v>PLACA FOTOLUMINESCENTE PARA SINALIZAÇÃO DE EMERGÊNCIA, TIPO "A2", DIMENSÃO DA BASE 300MM, INCLUSIVE FIXAÇÃO</v>
      </c>
      <c r="G364" s="71" t="str">
        <f>VLOOKUP($E364,PLAN.A!$E$10:$K$429,3,FALSE)</f>
        <v>UN</v>
      </c>
      <c r="H364" s="172">
        <f>VLOOKUP($E364,PLAN.A!$E$10:$K$429,7,FALSE)</f>
        <v>40.44</v>
      </c>
    </row>
    <row r="365" spans="1:8" s="1" customFormat="1" ht="38.25">
      <c r="A365" s="156" t="str">
        <f t="shared" si="9"/>
        <v>C</v>
      </c>
      <c r="B365" s="202">
        <f t="shared" si="15"/>
        <v>0.99997226473250655</v>
      </c>
      <c r="C365" s="203">
        <f t="shared" si="14"/>
        <v>1.5805775361369712E-5</v>
      </c>
      <c r="E365" s="162" t="s">
        <v>868</v>
      </c>
      <c r="F365" s="30" t="str">
        <f>VLOOKUP($E365,PLAN.A!$E$10:$K$429,2,FALSE)</f>
        <v>COMPACTAÇÃO MECÂNICA DE SOLO PARA EXECUÇÃO DE RADIER, PISO DE CONCRETO OU LAJE SOBRE SOLO, COM COMPACTADOR DE SOLOS A PERCUSSÃO. AF_09/2021</v>
      </c>
      <c r="G365" s="71" t="str">
        <f>VLOOKUP($E365,PLAN.A!$E$10:$K$429,3,FALSE)</f>
        <v>M2</v>
      </c>
      <c r="H365" s="172">
        <f>VLOOKUP($E365,PLAN.A!$E$10:$K$429,7,FALSE)</f>
        <v>39.43</v>
      </c>
    </row>
    <row r="366" spans="1:8" s="1" customFormat="1" ht="25.5">
      <c r="A366" s="156" t="str">
        <f t="shared" si="9"/>
        <v>C</v>
      </c>
      <c r="B366" s="202">
        <f t="shared" si="15"/>
        <v>0.9999877257712001</v>
      </c>
      <c r="C366" s="203">
        <f t="shared" si="14"/>
        <v>1.546103869358432E-5</v>
      </c>
      <c r="E366" s="162" t="s">
        <v>884</v>
      </c>
      <c r="F366" s="30" t="str">
        <f>VLOOKUP($E366,PLAN.A!$E$10:$K$429,2,FALSE)</f>
        <v>APLICAÇÃO DE LONA PLÁSTICA PARA EXECUÇÃO DE PAVIMENTOS DE CONCRETO. AF_04/2022</v>
      </c>
      <c r="G366" s="71" t="str">
        <f>VLOOKUP($E366,PLAN.A!$E$10:$K$429,3,FALSE)</f>
        <v>M2</v>
      </c>
      <c r="H366" s="172">
        <f>VLOOKUP($E366,PLAN.A!$E$10:$K$429,7,FALSE)</f>
        <v>38.57</v>
      </c>
    </row>
    <row r="367" spans="1:8" s="1" customFormat="1" ht="38.25">
      <c r="A367" s="156" t="str">
        <f t="shared" si="9"/>
        <v>C</v>
      </c>
      <c r="B367" s="202">
        <f t="shared" si="15"/>
        <v>0.99999999999999967</v>
      </c>
      <c r="C367" s="203">
        <f t="shared" si="14"/>
        <v>1.2274228799521699E-5</v>
      </c>
      <c r="E367" s="162" t="s">
        <v>781</v>
      </c>
      <c r="F367" s="30" t="str">
        <f>VLOOKUP($E367,PLAN.A!$E$10:$K$429,2,FALSE)</f>
        <v>ADAPTADOR COM FLANGE E ANEL DE VEDAÇÃO, PVC, SOLDÁVEL, DN 32 MM X 1", INSTALADO EM RESERVAÇÃO PREDIAL DE ÁGUA - FORNECIMENTO E INSTALAÇÃO. AF_04/2024</v>
      </c>
      <c r="G367" s="71" t="str">
        <f>VLOOKUP($E367,PLAN.A!$E$10:$K$429,3,FALSE)</f>
        <v>UN</v>
      </c>
      <c r="H367" s="172">
        <f>VLOOKUP($E367,PLAN.A!$E$10:$K$429,7,FALSE)</f>
        <v>30.62</v>
      </c>
    </row>
    <row r="368" spans="1:8" ht="18" customHeight="1">
      <c r="E368" s="105"/>
      <c r="F368" s="106"/>
      <c r="G368" s="106"/>
      <c r="H368" s="174">
        <f>SUM(H10:H367)</f>
        <v>2494657.75</v>
      </c>
    </row>
    <row r="370" spans="8:8">
      <c r="H370" s="163" t="str">
        <f>IF(RESUMO!D13=H368," ","EXISTE ALGUM ERRO DE SOMATÓRIO")</f>
        <v xml:space="preserve"> </v>
      </c>
    </row>
    <row r="373" spans="8:8">
      <c r="H373" s="198"/>
    </row>
  </sheetData>
  <sheetProtection selectLockedCells="1"/>
  <sortState xmlns:xlrd2="http://schemas.microsoft.com/office/spreadsheetml/2017/richdata2" ref="E10:H367">
    <sortCondition descending="1" ref="H367"/>
  </sortState>
  <mergeCells count="3">
    <mergeCell ref="E1:H4"/>
    <mergeCell ref="E5:H6"/>
    <mergeCell ref="E8:H8"/>
  </mergeCells>
  <conditionalFormatting sqref="E10:E367">
    <cfRule type="containsBlanks" dxfId="2412" priority="1" stopIfTrue="1">
      <formula>LEN(TRIM(E10))=0</formula>
    </cfRule>
  </conditionalFormatting>
  <printOptions horizontalCentered="1"/>
  <pageMargins left="0.78740157480314965" right="0.19685039370078741" top="0.39370078740157483" bottom="0.78740157480314965" header="0" footer="0.19685039370078741"/>
  <pageSetup paperSize="9" scale="64" fitToWidth="0" fitToHeight="0" orientation="landscape" verticalDpi="72" r:id="rId1"/>
  <headerFooter alignWithMargins="0">
    <oddFooter>&amp;LCurva ABC&amp;RPágina &amp;P de &amp;N</oddFooter>
  </headerFooter>
  <rowBreaks count="2" manualBreakCount="2">
    <brk id="92" max="7" man="1"/>
    <brk id="12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ilha11">
    <tabColor rgb="FF00B050"/>
  </sheetPr>
  <dimension ref="A1:I1694"/>
  <sheetViews>
    <sheetView view="pageBreakPreview" zoomScale="80" zoomScaleNormal="100" zoomScaleSheetLayoutView="80" workbookViewId="0">
      <selection activeCell="C1686" sqref="C1686"/>
    </sheetView>
  </sheetViews>
  <sheetFormatPr defaultRowHeight="12.75"/>
  <cols>
    <col min="1" max="1" width="15.7109375" style="1" customWidth="1"/>
    <col min="2" max="2" width="12.7109375" style="1" customWidth="1"/>
    <col min="3" max="3" width="13.7109375" style="1" customWidth="1"/>
    <col min="4" max="4" width="2.7109375" style="1" customWidth="1"/>
    <col min="5" max="5" width="39.7109375" style="1" customWidth="1"/>
    <col min="6" max="6" width="8.5703125" style="1" bestFit="1" customWidth="1"/>
    <col min="7" max="7" width="15.140625" style="1" bestFit="1" customWidth="1"/>
    <col min="8" max="8" width="13.7109375" style="1" bestFit="1" customWidth="1"/>
    <col min="9" max="9" width="20.7109375" style="1" customWidth="1"/>
    <col min="10" max="16384" width="9.140625" style="1"/>
  </cols>
  <sheetData>
    <row r="1" spans="1:9" ht="12.75" customHeight="1">
      <c r="A1" s="331"/>
      <c r="B1" s="332"/>
      <c r="C1" s="333"/>
      <c r="E1" s="205" t="s">
        <v>575</v>
      </c>
      <c r="F1" s="206"/>
      <c r="G1" s="206"/>
      <c r="H1" s="206"/>
      <c r="I1" s="207"/>
    </row>
    <row r="2" spans="1:9" ht="12.75" customHeight="1">
      <c r="A2" s="334"/>
      <c r="B2" s="335"/>
      <c r="C2" s="336"/>
      <c r="E2" s="208"/>
      <c r="F2" s="209"/>
      <c r="G2" s="209"/>
      <c r="H2" s="209"/>
      <c r="I2" s="210"/>
    </row>
    <row r="3" spans="1:9" ht="12.75" customHeight="1">
      <c r="A3" s="334"/>
      <c r="B3" s="335"/>
      <c r="C3" s="336"/>
      <c r="E3" s="208"/>
      <c r="F3" s="209"/>
      <c r="G3" s="209"/>
      <c r="H3" s="209"/>
      <c r="I3" s="210"/>
    </row>
    <row r="4" spans="1:9" ht="12.75" customHeight="1" thickBot="1">
      <c r="A4" s="334"/>
      <c r="B4" s="335"/>
      <c r="C4" s="336"/>
      <c r="E4" s="211"/>
      <c r="F4" s="212"/>
      <c r="G4" s="212"/>
      <c r="H4" s="212"/>
      <c r="I4" s="213"/>
    </row>
    <row r="5" spans="1:9" ht="12.75" customHeight="1">
      <c r="A5" s="334"/>
      <c r="B5" s="335"/>
      <c r="C5" s="336"/>
      <c r="E5" s="340" t="s">
        <v>1374</v>
      </c>
      <c r="F5" s="341"/>
      <c r="G5" s="341"/>
      <c r="H5" s="341"/>
      <c r="I5" s="342"/>
    </row>
    <row r="6" spans="1:9" ht="12.75" customHeight="1" thickBot="1">
      <c r="A6" s="337"/>
      <c r="B6" s="338"/>
      <c r="C6" s="339"/>
      <c r="E6" s="343"/>
      <c r="F6" s="344"/>
      <c r="G6" s="344"/>
      <c r="H6" s="344"/>
      <c r="I6" s="345"/>
    </row>
    <row r="7" spans="1:9" ht="12.75" customHeight="1"/>
    <row r="8" spans="1:9" ht="20.25">
      <c r="A8" s="346" t="s">
        <v>187</v>
      </c>
      <c r="B8" s="346"/>
      <c r="C8" s="346"/>
      <c r="D8" s="346"/>
      <c r="E8" s="346"/>
      <c r="F8" s="346"/>
      <c r="G8" s="346"/>
      <c r="H8" s="346"/>
      <c r="I8" s="346"/>
    </row>
    <row r="9" spans="1:9">
      <c r="A9" s="29"/>
      <c r="B9" s="29"/>
      <c r="C9" s="29"/>
      <c r="D9" s="29"/>
      <c r="E9" s="29"/>
      <c r="F9" s="29"/>
      <c r="G9" s="29"/>
      <c r="H9" s="29"/>
      <c r="I9" s="29"/>
    </row>
    <row r="10" spans="1:9" ht="75" customHeight="1">
      <c r="A10" s="158"/>
      <c r="B10" s="160"/>
      <c r="C10" s="99" t="s">
        <v>1395</v>
      </c>
      <c r="D10" s="327" t="s">
        <v>592</v>
      </c>
      <c r="E10" s="328"/>
      <c r="F10" s="328"/>
      <c r="G10" s="329"/>
      <c r="H10" s="183" t="s">
        <v>30</v>
      </c>
      <c r="I10" s="184">
        <f>I20</f>
        <v>13.249999999999998</v>
      </c>
    </row>
    <row r="11" spans="1:9">
      <c r="A11" s="159"/>
      <c r="B11" s="79"/>
      <c r="C11" s="82"/>
      <c r="D11" s="82"/>
      <c r="E11" s="83"/>
      <c r="F11" s="83"/>
      <c r="G11" s="83"/>
      <c r="H11" s="83"/>
      <c r="I11" s="84"/>
    </row>
    <row r="12" spans="1:9" ht="15.75">
      <c r="A12" s="76" t="s">
        <v>10</v>
      </c>
      <c r="B12" s="76" t="s">
        <v>412</v>
      </c>
      <c r="C12" s="76" t="s">
        <v>8</v>
      </c>
      <c r="D12" s="150"/>
      <c r="E12" s="151" t="s">
        <v>11</v>
      </c>
      <c r="F12" s="77" t="s">
        <v>409</v>
      </c>
      <c r="G12" s="78" t="s">
        <v>12</v>
      </c>
      <c r="H12" s="76" t="s">
        <v>13</v>
      </c>
      <c r="I12" s="78" t="s">
        <v>14</v>
      </c>
    </row>
    <row r="13" spans="1:9" ht="25.5">
      <c r="A13" s="152" t="s">
        <v>454</v>
      </c>
      <c r="B13" s="153" t="s">
        <v>1421</v>
      </c>
      <c r="C13" s="154">
        <v>88245</v>
      </c>
      <c r="D13" s="149"/>
      <c r="E13" s="148" t="s">
        <v>40</v>
      </c>
      <c r="F13" s="75" t="s">
        <v>33</v>
      </c>
      <c r="G13" s="85">
        <v>0.1</v>
      </c>
      <c r="H13" s="175">
        <v>25.06</v>
      </c>
      <c r="I13" s="86">
        <f>IF(H13=" ",0,ROUND(G13*H13,2))</f>
        <v>2.5099999999999998</v>
      </c>
    </row>
    <row r="14" spans="1:9" ht="25.5">
      <c r="A14" s="155" t="s">
        <v>454</v>
      </c>
      <c r="B14" s="28" t="s">
        <v>1421</v>
      </c>
      <c r="C14" s="26">
        <v>88316</v>
      </c>
      <c r="D14" s="149"/>
      <c r="E14" s="149" t="s">
        <v>34</v>
      </c>
      <c r="F14" s="75" t="s">
        <v>33</v>
      </c>
      <c r="G14" s="85">
        <v>0.1</v>
      </c>
      <c r="H14" s="175">
        <v>18.53</v>
      </c>
      <c r="I14" s="86">
        <f t="shared" ref="I14:I17" si="0">IF(H14=" ",0,ROUND(G14*H14,2))</f>
        <v>1.85</v>
      </c>
    </row>
    <row r="15" spans="1:9" ht="38.25">
      <c r="A15" s="155" t="s">
        <v>455</v>
      </c>
      <c r="B15" s="28" t="s">
        <v>1421</v>
      </c>
      <c r="C15" s="26">
        <v>43058</v>
      </c>
      <c r="D15" s="149"/>
      <c r="E15" s="149" t="s">
        <v>319</v>
      </c>
      <c r="F15" s="75" t="s">
        <v>76</v>
      </c>
      <c r="G15" s="85">
        <v>0.92400000000000004</v>
      </c>
      <c r="H15" s="175">
        <v>7.33</v>
      </c>
      <c r="I15" s="86">
        <f t="shared" si="0"/>
        <v>6.77</v>
      </c>
    </row>
    <row r="16" spans="1:9" ht="25.5">
      <c r="A16" s="155" t="s">
        <v>455</v>
      </c>
      <c r="B16" s="28" t="s">
        <v>1421</v>
      </c>
      <c r="C16" s="26">
        <v>43061</v>
      </c>
      <c r="D16" s="149"/>
      <c r="E16" s="149" t="s">
        <v>320</v>
      </c>
      <c r="F16" s="75" t="s">
        <v>76</v>
      </c>
      <c r="G16" s="85">
        <v>0.23100000000000001</v>
      </c>
      <c r="H16" s="175">
        <v>7.3</v>
      </c>
      <c r="I16" s="86">
        <f t="shared" si="0"/>
        <v>1.69</v>
      </c>
    </row>
    <row r="17" spans="1:9" ht="38.25">
      <c r="A17" s="155" t="s">
        <v>455</v>
      </c>
      <c r="B17" s="28" t="s">
        <v>1421</v>
      </c>
      <c r="C17" s="26">
        <v>43132</v>
      </c>
      <c r="D17" s="149"/>
      <c r="E17" s="149" t="s">
        <v>325</v>
      </c>
      <c r="F17" s="75" t="s">
        <v>76</v>
      </c>
      <c r="G17" s="85">
        <v>0.02</v>
      </c>
      <c r="H17" s="175">
        <v>21.4</v>
      </c>
      <c r="I17" s="86">
        <f t="shared" si="0"/>
        <v>0.43</v>
      </c>
    </row>
    <row r="18" spans="1:9">
      <c r="A18" s="87"/>
      <c r="B18" s="80"/>
      <c r="C18" s="80"/>
      <c r="D18" s="80"/>
      <c r="E18" s="88"/>
      <c r="F18" s="89"/>
      <c r="G18" s="6"/>
      <c r="H18" s="90"/>
      <c r="I18" s="91"/>
    </row>
    <row r="19" spans="1:9">
      <c r="A19" s="92" t="s">
        <v>15</v>
      </c>
      <c r="B19" s="81"/>
      <c r="C19" s="4"/>
      <c r="D19" s="80"/>
      <c r="E19" s="88"/>
      <c r="F19" s="5"/>
      <c r="G19" s="3"/>
      <c r="H19" s="93"/>
      <c r="I19" s="94"/>
    </row>
    <row r="20" spans="1:9">
      <c r="A20" s="95" t="s">
        <v>593</v>
      </c>
      <c r="B20" s="96"/>
      <c r="C20" s="97"/>
      <c r="D20" s="97"/>
      <c r="E20" s="330" t="s">
        <v>16</v>
      </c>
      <c r="F20" s="330"/>
      <c r="G20" s="330"/>
      <c r="H20" s="330"/>
      <c r="I20" s="98">
        <f>SUM(I13:I17)</f>
        <v>13.249999999999998</v>
      </c>
    </row>
    <row r="23" spans="1:9" ht="45" customHeight="1">
      <c r="A23" s="158"/>
      <c r="B23" s="160"/>
      <c r="C23" s="99" t="s">
        <v>589</v>
      </c>
      <c r="D23" s="327" t="s">
        <v>596</v>
      </c>
      <c r="E23" s="328"/>
      <c r="F23" s="328"/>
      <c r="G23" s="329"/>
      <c r="H23" s="183" t="s">
        <v>27</v>
      </c>
      <c r="I23" s="184">
        <f>I31</f>
        <v>755.27</v>
      </c>
    </row>
    <row r="24" spans="1:9">
      <c r="A24" s="159"/>
      <c r="B24" s="79"/>
      <c r="C24" s="82"/>
      <c r="D24" s="82"/>
      <c r="E24" s="83"/>
      <c r="F24" s="83"/>
      <c r="G24" s="83"/>
      <c r="H24" s="83"/>
      <c r="I24" s="84"/>
    </row>
    <row r="25" spans="1:9" ht="15.75">
      <c r="A25" s="76" t="s">
        <v>10</v>
      </c>
      <c r="B25" s="76" t="s">
        <v>412</v>
      </c>
      <c r="C25" s="76" t="s">
        <v>8</v>
      </c>
      <c r="D25" s="150"/>
      <c r="E25" s="151" t="s">
        <v>11</v>
      </c>
      <c r="F25" s="77" t="s">
        <v>409</v>
      </c>
      <c r="G25" s="78" t="s">
        <v>12</v>
      </c>
      <c r="H25" s="76" t="s">
        <v>13</v>
      </c>
      <c r="I25" s="78" t="s">
        <v>14</v>
      </c>
    </row>
    <row r="26" spans="1:9" ht="25.5">
      <c r="A26" s="152" t="s">
        <v>476</v>
      </c>
      <c r="B26" s="153" t="s">
        <v>560</v>
      </c>
      <c r="C26" s="154" t="s">
        <v>269</v>
      </c>
      <c r="D26" s="149"/>
      <c r="E26" s="148" t="s">
        <v>270</v>
      </c>
      <c r="F26" s="75" t="s">
        <v>27</v>
      </c>
      <c r="G26" s="85">
        <v>1</v>
      </c>
      <c r="H26" s="175">
        <v>54.28</v>
      </c>
      <c r="I26" s="86">
        <f>IF(H26=" ",0,ROUND(G26*H26,2))</f>
        <v>54.28</v>
      </c>
    </row>
    <row r="27" spans="1:9" ht="38.25">
      <c r="A27" s="155" t="s">
        <v>477</v>
      </c>
      <c r="B27" s="28" t="s">
        <v>560</v>
      </c>
      <c r="C27" s="26" t="s">
        <v>100</v>
      </c>
      <c r="D27" s="149"/>
      <c r="E27" s="149" t="s">
        <v>482</v>
      </c>
      <c r="F27" s="75" t="s">
        <v>27</v>
      </c>
      <c r="G27" s="85">
        <v>1.1000000000000001</v>
      </c>
      <c r="H27" s="175">
        <v>50</v>
      </c>
      <c r="I27" s="86">
        <f t="shared" ref="I27:I28" si="1">IF(H27=" ",0,ROUND(G27*H27,2))</f>
        <v>55</v>
      </c>
    </row>
    <row r="28" spans="1:9" ht="63.75">
      <c r="A28" s="155" t="s">
        <v>455</v>
      </c>
      <c r="B28" s="28" t="s">
        <v>1421</v>
      </c>
      <c r="C28" s="26">
        <v>38405</v>
      </c>
      <c r="D28" s="149"/>
      <c r="E28" s="149" t="s">
        <v>333</v>
      </c>
      <c r="F28" s="75" t="s">
        <v>73</v>
      </c>
      <c r="G28" s="85">
        <v>1.1000000000000001</v>
      </c>
      <c r="H28" s="175">
        <v>587.26</v>
      </c>
      <c r="I28" s="86">
        <f t="shared" si="1"/>
        <v>645.99</v>
      </c>
    </row>
    <row r="29" spans="1:9">
      <c r="A29" s="87"/>
      <c r="B29" s="80"/>
      <c r="C29" s="80"/>
      <c r="D29" s="80"/>
      <c r="E29" s="88"/>
      <c r="F29" s="89"/>
      <c r="G29" s="6"/>
      <c r="H29" s="90"/>
      <c r="I29" s="91"/>
    </row>
    <row r="30" spans="1:9">
      <c r="A30" s="92" t="s">
        <v>15</v>
      </c>
      <c r="B30" s="81"/>
      <c r="C30" s="4"/>
      <c r="D30" s="80"/>
      <c r="E30" s="88"/>
      <c r="F30" s="5"/>
      <c r="G30" s="3"/>
      <c r="H30" s="93"/>
      <c r="I30" s="94"/>
    </row>
    <row r="31" spans="1:9">
      <c r="A31" s="95"/>
      <c r="B31" s="96"/>
      <c r="C31" s="97"/>
      <c r="D31" s="97"/>
      <c r="E31" s="330" t="s">
        <v>16</v>
      </c>
      <c r="F31" s="330"/>
      <c r="G31" s="330"/>
      <c r="H31" s="330"/>
      <c r="I31" s="98">
        <f>SUM(I26:I28)</f>
        <v>755.27</v>
      </c>
    </row>
    <row r="34" spans="1:9" ht="36" customHeight="1">
      <c r="A34" s="158"/>
      <c r="B34" s="160"/>
      <c r="C34" s="99" t="s">
        <v>591</v>
      </c>
      <c r="D34" s="327" t="s">
        <v>598</v>
      </c>
      <c r="E34" s="328"/>
      <c r="F34" s="328"/>
      <c r="G34" s="329"/>
      <c r="H34" s="183" t="s">
        <v>27</v>
      </c>
      <c r="I34" s="184">
        <f>I41</f>
        <v>75.949999999999989</v>
      </c>
    </row>
    <row r="35" spans="1:9">
      <c r="A35" s="159"/>
      <c r="B35" s="79"/>
      <c r="C35" s="82"/>
      <c r="D35" s="82"/>
      <c r="E35" s="83"/>
      <c r="F35" s="83"/>
      <c r="G35" s="83"/>
      <c r="H35" s="83"/>
      <c r="I35" s="84"/>
    </row>
    <row r="36" spans="1:9" ht="15.75">
      <c r="A36" s="76" t="s">
        <v>10</v>
      </c>
      <c r="B36" s="76" t="s">
        <v>412</v>
      </c>
      <c r="C36" s="76" t="s">
        <v>8</v>
      </c>
      <c r="D36" s="150"/>
      <c r="E36" s="151" t="s">
        <v>11</v>
      </c>
      <c r="F36" s="77" t="s">
        <v>409</v>
      </c>
      <c r="G36" s="78" t="s">
        <v>12</v>
      </c>
      <c r="H36" s="76" t="s">
        <v>13</v>
      </c>
      <c r="I36" s="78" t="s">
        <v>14</v>
      </c>
    </row>
    <row r="37" spans="1:9" ht="102">
      <c r="A37" s="152" t="s">
        <v>454</v>
      </c>
      <c r="B37" s="153" t="s">
        <v>1421</v>
      </c>
      <c r="C37" s="154">
        <v>90106</v>
      </c>
      <c r="D37" s="149"/>
      <c r="E37" s="148" t="s">
        <v>235</v>
      </c>
      <c r="F37" s="75" t="s">
        <v>27</v>
      </c>
      <c r="G37" s="85">
        <v>0.6</v>
      </c>
      <c r="H37" s="175">
        <v>7.25</v>
      </c>
      <c r="I37" s="86">
        <f>IF(H37=" ",0,ROUND(G37*H37,2))</f>
        <v>4.3499999999999996</v>
      </c>
    </row>
    <row r="38" spans="1:9" ht="51">
      <c r="A38" s="155" t="s">
        <v>454</v>
      </c>
      <c r="B38" s="28" t="s">
        <v>1421</v>
      </c>
      <c r="C38" s="26">
        <v>96526</v>
      </c>
      <c r="D38" s="149"/>
      <c r="E38" s="149" t="s">
        <v>439</v>
      </c>
      <c r="F38" s="75" t="s">
        <v>27</v>
      </c>
      <c r="G38" s="85">
        <v>0.4</v>
      </c>
      <c r="H38" s="175">
        <v>179</v>
      </c>
      <c r="I38" s="86">
        <f t="shared" ref="I38" si="2">IF(H38=" ",0,ROUND(G38*H38,2))</f>
        <v>71.599999999999994</v>
      </c>
    </row>
    <row r="39" spans="1:9">
      <c r="A39" s="87"/>
      <c r="B39" s="80"/>
      <c r="C39" s="80"/>
      <c r="D39" s="80"/>
      <c r="E39" s="88"/>
      <c r="F39" s="89"/>
      <c r="G39" s="6"/>
      <c r="H39" s="90"/>
      <c r="I39" s="91"/>
    </row>
    <row r="40" spans="1:9">
      <c r="A40" s="92" t="s">
        <v>15</v>
      </c>
      <c r="B40" s="81"/>
      <c r="C40" s="4"/>
      <c r="D40" s="80"/>
      <c r="E40" s="88"/>
      <c r="F40" s="5"/>
      <c r="G40" s="3"/>
      <c r="H40" s="93"/>
      <c r="I40" s="94"/>
    </row>
    <row r="41" spans="1:9">
      <c r="A41" s="95"/>
      <c r="B41" s="96"/>
      <c r="C41" s="97"/>
      <c r="D41" s="97"/>
      <c r="E41" s="330" t="s">
        <v>16</v>
      </c>
      <c r="F41" s="330"/>
      <c r="G41" s="330"/>
      <c r="H41" s="330"/>
      <c r="I41" s="98">
        <f>SUM(I37:I38)</f>
        <v>75.949999999999989</v>
      </c>
    </row>
    <row r="44" spans="1:9" ht="75" customHeight="1">
      <c r="A44" s="158"/>
      <c r="B44" s="160"/>
      <c r="C44" s="99" t="s">
        <v>595</v>
      </c>
      <c r="D44" s="327" t="s">
        <v>604</v>
      </c>
      <c r="E44" s="328"/>
      <c r="F44" s="328"/>
      <c r="G44" s="329"/>
      <c r="H44" s="183" t="s">
        <v>26</v>
      </c>
      <c r="I44" s="184">
        <f>I62</f>
        <v>145.56</v>
      </c>
    </row>
    <row r="45" spans="1:9">
      <c r="A45" s="159"/>
      <c r="B45" s="79"/>
      <c r="C45" s="82"/>
      <c r="D45" s="82"/>
      <c r="E45" s="83"/>
      <c r="F45" s="83"/>
      <c r="G45" s="83"/>
      <c r="H45" s="83"/>
      <c r="I45" s="84"/>
    </row>
    <row r="46" spans="1:9" ht="15.75">
      <c r="A46" s="76" t="s">
        <v>10</v>
      </c>
      <c r="B46" s="76" t="s">
        <v>412</v>
      </c>
      <c r="C46" s="76" t="s">
        <v>8</v>
      </c>
      <c r="D46" s="150"/>
      <c r="E46" s="151" t="s">
        <v>11</v>
      </c>
      <c r="F46" s="77" t="s">
        <v>409</v>
      </c>
      <c r="G46" s="78" t="s">
        <v>12</v>
      </c>
      <c r="H46" s="76" t="s">
        <v>13</v>
      </c>
      <c r="I46" s="78" t="s">
        <v>14</v>
      </c>
    </row>
    <row r="47" spans="1:9" ht="25.5">
      <c r="A47" s="152" t="s">
        <v>454</v>
      </c>
      <c r="B47" s="153" t="s">
        <v>1421</v>
      </c>
      <c r="C47" s="154">
        <v>88239</v>
      </c>
      <c r="D47" s="149"/>
      <c r="E47" s="148" t="s">
        <v>65</v>
      </c>
      <c r="F47" s="75" t="s">
        <v>33</v>
      </c>
      <c r="G47" s="85">
        <v>0.33724999999999999</v>
      </c>
      <c r="H47" s="175">
        <v>20.32</v>
      </c>
      <c r="I47" s="86">
        <f>IF(H47=" ",0,ROUND(G47*H47,2))</f>
        <v>6.85</v>
      </c>
    </row>
    <row r="48" spans="1:9" ht="25.5">
      <c r="A48" s="155" t="s">
        <v>454</v>
      </c>
      <c r="B48" s="28" t="s">
        <v>1421</v>
      </c>
      <c r="C48" s="26">
        <v>88262</v>
      </c>
      <c r="D48" s="149"/>
      <c r="E48" s="149" t="s">
        <v>35</v>
      </c>
      <c r="F48" s="75" t="s">
        <v>33</v>
      </c>
      <c r="G48" s="85">
        <v>1.7444999999999999</v>
      </c>
      <c r="H48" s="175">
        <v>24.92</v>
      </c>
      <c r="I48" s="86">
        <f t="shared" ref="I48:I59" si="3">IF(H48=" ",0,ROUND(G48*H48,2))</f>
        <v>43.47</v>
      </c>
    </row>
    <row r="49" spans="1:9" ht="51">
      <c r="A49" s="155" t="s">
        <v>454</v>
      </c>
      <c r="B49" s="28" t="s">
        <v>1421</v>
      </c>
      <c r="C49" s="26">
        <v>91692</v>
      </c>
      <c r="D49" s="149"/>
      <c r="E49" s="149" t="s">
        <v>60</v>
      </c>
      <c r="F49" s="75" t="s">
        <v>38</v>
      </c>
      <c r="G49" s="85">
        <v>3.3075E-2</v>
      </c>
      <c r="H49" s="175">
        <v>31.78</v>
      </c>
      <c r="I49" s="86">
        <f t="shared" ref="I49:I50" si="4">IF(H49=" ",0,ROUND(G49*H49,2))</f>
        <v>1.05</v>
      </c>
    </row>
    <row r="50" spans="1:9" ht="51">
      <c r="A50" s="155" t="s">
        <v>454</v>
      </c>
      <c r="B50" s="28" t="s">
        <v>1421</v>
      </c>
      <c r="C50" s="26">
        <v>91693</v>
      </c>
      <c r="D50" s="149"/>
      <c r="E50" s="149" t="s">
        <v>63</v>
      </c>
      <c r="F50" s="75" t="s">
        <v>39</v>
      </c>
      <c r="G50" s="85">
        <v>0.13387500000000002</v>
      </c>
      <c r="H50" s="175">
        <v>30.39</v>
      </c>
      <c r="I50" s="86">
        <f t="shared" si="4"/>
        <v>4.07</v>
      </c>
    </row>
    <row r="51" spans="1:9" ht="63.75">
      <c r="A51" s="155" t="s">
        <v>455</v>
      </c>
      <c r="B51" s="28" t="s">
        <v>1421</v>
      </c>
      <c r="C51" s="26">
        <v>1345</v>
      </c>
      <c r="D51" s="149"/>
      <c r="E51" s="149" t="s">
        <v>551</v>
      </c>
      <c r="F51" s="75" t="s">
        <v>74</v>
      </c>
      <c r="G51" s="85">
        <v>0.70140000000000002</v>
      </c>
      <c r="H51" s="175">
        <v>72.2</v>
      </c>
      <c r="I51" s="86">
        <f t="shared" si="3"/>
        <v>50.64</v>
      </c>
    </row>
    <row r="52" spans="1:9" ht="38.25">
      <c r="A52" s="155" t="s">
        <v>455</v>
      </c>
      <c r="B52" s="28" t="s">
        <v>1421</v>
      </c>
      <c r="C52" s="26">
        <v>4491</v>
      </c>
      <c r="D52" s="149"/>
      <c r="E52" s="149" t="s">
        <v>363</v>
      </c>
      <c r="F52" s="75" t="s">
        <v>75</v>
      </c>
      <c r="G52" s="85">
        <v>1.2117</v>
      </c>
      <c r="H52" s="175">
        <v>7.93</v>
      </c>
      <c r="I52" s="86">
        <f t="shared" ref="I52" si="5">IF(H52=" ",0,ROUND(G52*H52,2))</f>
        <v>9.61</v>
      </c>
    </row>
    <row r="53" spans="1:9" ht="38.25">
      <c r="A53" s="155" t="s">
        <v>455</v>
      </c>
      <c r="B53" s="28" t="s">
        <v>1421</v>
      </c>
      <c r="C53" s="26">
        <v>4517</v>
      </c>
      <c r="D53" s="149"/>
      <c r="E53" s="149" t="s">
        <v>369</v>
      </c>
      <c r="F53" s="75" t="s">
        <v>75</v>
      </c>
      <c r="G53" s="85">
        <v>4.8494250000000001</v>
      </c>
      <c r="H53" s="175">
        <v>2.77</v>
      </c>
      <c r="I53" s="86">
        <f t="shared" si="3"/>
        <v>13.43</v>
      </c>
    </row>
    <row r="54" spans="1:9" ht="25.5">
      <c r="A54" s="155" t="s">
        <v>455</v>
      </c>
      <c r="B54" s="28" t="s">
        <v>1421</v>
      </c>
      <c r="C54" s="26">
        <v>5068</v>
      </c>
      <c r="D54" s="149"/>
      <c r="E54" s="149" t="s">
        <v>365</v>
      </c>
      <c r="F54" s="75" t="s">
        <v>76</v>
      </c>
      <c r="G54" s="85">
        <v>0.10920000000000001</v>
      </c>
      <c r="H54" s="175">
        <v>18.600000000000001</v>
      </c>
      <c r="I54" s="86">
        <f t="shared" ref="I54" si="6">IF(H54=" ",0,ROUND(G54*H54,2))</f>
        <v>2.0299999999999998</v>
      </c>
    </row>
    <row r="55" spans="1:9" ht="38.25">
      <c r="A55" s="155" t="s">
        <v>455</v>
      </c>
      <c r="B55" s="28" t="s">
        <v>1421</v>
      </c>
      <c r="C55" s="26">
        <v>2692</v>
      </c>
      <c r="D55" s="149"/>
      <c r="E55" s="149" t="s">
        <v>335</v>
      </c>
      <c r="F55" s="75" t="s">
        <v>77</v>
      </c>
      <c r="G55" s="85">
        <v>0.01</v>
      </c>
      <c r="H55" s="175">
        <v>6.03</v>
      </c>
      <c r="I55" s="86">
        <f t="shared" si="3"/>
        <v>0.06</v>
      </c>
    </row>
    <row r="56" spans="1:9" ht="51">
      <c r="A56" s="155" t="s">
        <v>455</v>
      </c>
      <c r="B56" s="28" t="s">
        <v>1421</v>
      </c>
      <c r="C56" s="26">
        <v>40271</v>
      </c>
      <c r="D56" s="149"/>
      <c r="E56" s="149" t="s">
        <v>349</v>
      </c>
      <c r="F56" s="75" t="s">
        <v>297</v>
      </c>
      <c r="G56" s="85">
        <v>0.19600000000000001</v>
      </c>
      <c r="H56" s="175">
        <v>15.31</v>
      </c>
      <c r="I56" s="86">
        <f t="shared" si="3"/>
        <v>3</v>
      </c>
    </row>
    <row r="57" spans="1:9" ht="51">
      <c r="A57" s="155" t="s">
        <v>455</v>
      </c>
      <c r="B57" s="28" t="s">
        <v>1421</v>
      </c>
      <c r="C57" s="26">
        <v>40275</v>
      </c>
      <c r="D57" s="149"/>
      <c r="E57" s="149" t="s">
        <v>352</v>
      </c>
      <c r="F57" s="75" t="s">
        <v>297</v>
      </c>
      <c r="G57" s="85">
        <v>0.39300000000000002</v>
      </c>
      <c r="H57" s="175">
        <v>16</v>
      </c>
      <c r="I57" s="86">
        <f t="shared" si="3"/>
        <v>6.29</v>
      </c>
    </row>
    <row r="58" spans="1:9" ht="51">
      <c r="A58" s="155" t="s">
        <v>455</v>
      </c>
      <c r="B58" s="28" t="s">
        <v>1421</v>
      </c>
      <c r="C58" s="26">
        <v>40287</v>
      </c>
      <c r="D58" s="149"/>
      <c r="E58" s="149" t="s">
        <v>350</v>
      </c>
      <c r="F58" s="75" t="s">
        <v>78</v>
      </c>
      <c r="G58" s="85">
        <v>0.78500000000000003</v>
      </c>
      <c r="H58" s="175">
        <v>5.89</v>
      </c>
      <c r="I58" s="86">
        <f t="shared" si="3"/>
        <v>4.62</v>
      </c>
    </row>
    <row r="59" spans="1:9" ht="25.5">
      <c r="A59" s="155" t="s">
        <v>455</v>
      </c>
      <c r="B59" s="28" t="s">
        <v>1421</v>
      </c>
      <c r="C59" s="26">
        <v>40304</v>
      </c>
      <c r="D59" s="149"/>
      <c r="E59" s="149" t="s">
        <v>364</v>
      </c>
      <c r="F59" s="75" t="s">
        <v>76</v>
      </c>
      <c r="G59" s="85">
        <v>1.9E-2</v>
      </c>
      <c r="H59" s="175">
        <v>22.96</v>
      </c>
      <c r="I59" s="86">
        <f t="shared" si="3"/>
        <v>0.44</v>
      </c>
    </row>
    <row r="60" spans="1:9">
      <c r="A60" s="87"/>
      <c r="B60" s="80"/>
      <c r="C60" s="80"/>
      <c r="D60" s="80"/>
      <c r="E60" s="88"/>
      <c r="F60" s="89"/>
      <c r="G60" s="6"/>
      <c r="H60" s="90"/>
      <c r="I60" s="91"/>
    </row>
    <row r="61" spans="1:9">
      <c r="A61" s="92" t="s">
        <v>15</v>
      </c>
      <c r="B61" s="81"/>
      <c r="C61" s="4"/>
      <c r="D61" s="80"/>
      <c r="E61" s="88"/>
      <c r="F61" s="5"/>
      <c r="G61" s="3"/>
      <c r="H61" s="93"/>
      <c r="I61" s="94"/>
    </row>
    <row r="62" spans="1:9">
      <c r="A62" s="95" t="s">
        <v>605</v>
      </c>
      <c r="B62" s="96"/>
      <c r="C62" s="97"/>
      <c r="D62" s="97"/>
      <c r="E62" s="330" t="s">
        <v>16</v>
      </c>
      <c r="F62" s="330"/>
      <c r="G62" s="330"/>
      <c r="H62" s="330"/>
      <c r="I62" s="98">
        <f>SUM(I47:I59)</f>
        <v>145.56</v>
      </c>
    </row>
    <row r="65" spans="1:9" ht="75" customHeight="1">
      <c r="A65" s="158"/>
      <c r="B65" s="160"/>
      <c r="C65" s="99" t="s">
        <v>1396</v>
      </c>
      <c r="D65" s="327" t="s">
        <v>611</v>
      </c>
      <c r="E65" s="328"/>
      <c r="F65" s="328"/>
      <c r="G65" s="329"/>
      <c r="H65" s="183" t="s">
        <v>26</v>
      </c>
      <c r="I65" s="184">
        <f>I85</f>
        <v>181.95999999999998</v>
      </c>
    </row>
    <row r="66" spans="1:9">
      <c r="A66" s="159"/>
      <c r="B66" s="79"/>
      <c r="C66" s="82"/>
      <c r="D66" s="82"/>
      <c r="E66" s="83"/>
      <c r="F66" s="83"/>
      <c r="G66" s="83"/>
      <c r="H66" s="83"/>
      <c r="I66" s="84"/>
    </row>
    <row r="67" spans="1:9" ht="15.75">
      <c r="A67" s="76" t="s">
        <v>10</v>
      </c>
      <c r="B67" s="76" t="s">
        <v>412</v>
      </c>
      <c r="C67" s="76" t="s">
        <v>8</v>
      </c>
      <c r="D67" s="150"/>
      <c r="E67" s="151" t="s">
        <v>11</v>
      </c>
      <c r="F67" s="77" t="s">
        <v>409</v>
      </c>
      <c r="G67" s="78" t="s">
        <v>12</v>
      </c>
      <c r="H67" s="76" t="s">
        <v>13</v>
      </c>
      <c r="I67" s="78" t="s">
        <v>14</v>
      </c>
    </row>
    <row r="68" spans="1:9" ht="25.5">
      <c r="A68" s="152" t="s">
        <v>454</v>
      </c>
      <c r="B68" s="153" t="s">
        <v>1421</v>
      </c>
      <c r="C68" s="154">
        <v>88239</v>
      </c>
      <c r="D68" s="149"/>
      <c r="E68" s="148" t="s">
        <v>65</v>
      </c>
      <c r="F68" s="75" t="s">
        <v>33</v>
      </c>
      <c r="G68" s="85">
        <v>0.45045200000000002</v>
      </c>
      <c r="H68" s="175">
        <v>20.32</v>
      </c>
      <c r="I68" s="86">
        <f>IF(H68=" ",0,ROUND(G68*H68,2))</f>
        <v>9.15</v>
      </c>
    </row>
    <row r="69" spans="1:9" ht="25.5">
      <c r="A69" s="155" t="s">
        <v>454</v>
      </c>
      <c r="B69" s="28" t="s">
        <v>1421</v>
      </c>
      <c r="C69" s="26">
        <v>88262</v>
      </c>
      <c r="D69" s="149"/>
      <c r="E69" s="149" t="s">
        <v>35</v>
      </c>
      <c r="F69" s="75" t="s">
        <v>33</v>
      </c>
      <c r="G69" s="85">
        <v>2.339286</v>
      </c>
      <c r="H69" s="175">
        <v>24.92</v>
      </c>
      <c r="I69" s="86">
        <f t="shared" ref="I69:I82" si="7">IF(H69=" ",0,ROUND(G69*H69,2))</f>
        <v>58.3</v>
      </c>
    </row>
    <row r="70" spans="1:9" ht="51">
      <c r="A70" s="155" t="s">
        <v>454</v>
      </c>
      <c r="B70" s="28" t="s">
        <v>1421</v>
      </c>
      <c r="C70" s="26">
        <v>91692</v>
      </c>
      <c r="D70" s="149"/>
      <c r="E70" s="149" t="s">
        <v>60</v>
      </c>
      <c r="F70" s="75" t="s">
        <v>38</v>
      </c>
      <c r="G70" s="85">
        <v>3.1300000000000001E-2</v>
      </c>
      <c r="H70" s="175">
        <v>31.78</v>
      </c>
      <c r="I70" s="86">
        <f t="shared" ref="I70:I74" si="8">IF(H70=" ",0,ROUND(G70*H70,2))</f>
        <v>0.99</v>
      </c>
    </row>
    <row r="71" spans="1:9" ht="51">
      <c r="A71" s="155" t="s">
        <v>454</v>
      </c>
      <c r="B71" s="28" t="s">
        <v>1421</v>
      </c>
      <c r="C71" s="26">
        <v>91693</v>
      </c>
      <c r="D71" s="149"/>
      <c r="E71" s="149" t="s">
        <v>63</v>
      </c>
      <c r="F71" s="75" t="s">
        <v>39</v>
      </c>
      <c r="G71" s="85">
        <v>0.14836199999999999</v>
      </c>
      <c r="H71" s="175">
        <v>30.39</v>
      </c>
      <c r="I71" s="86">
        <f t="shared" si="8"/>
        <v>4.51</v>
      </c>
    </row>
    <row r="72" spans="1:9" ht="63.75">
      <c r="A72" s="155" t="s">
        <v>455</v>
      </c>
      <c r="B72" s="28" t="s">
        <v>1421</v>
      </c>
      <c r="C72" s="26">
        <v>1345</v>
      </c>
      <c r="D72" s="149"/>
      <c r="E72" s="149" t="s">
        <v>551</v>
      </c>
      <c r="F72" s="75" t="s">
        <v>74</v>
      </c>
      <c r="G72" s="85">
        <v>0.71739599999999992</v>
      </c>
      <c r="H72" s="175">
        <v>72.2</v>
      </c>
      <c r="I72" s="86">
        <f t="shared" ref="I72" si="9">IF(H72=" ",0,ROUND(G72*H72,2))</f>
        <v>51.8</v>
      </c>
    </row>
    <row r="73" spans="1:9" ht="38.25">
      <c r="A73" s="155" t="s">
        <v>455</v>
      </c>
      <c r="B73" s="28" t="s">
        <v>1421</v>
      </c>
      <c r="C73" s="26">
        <v>4491</v>
      </c>
      <c r="D73" s="149"/>
      <c r="E73" s="149" t="s">
        <v>363</v>
      </c>
      <c r="F73" s="75" t="s">
        <v>75</v>
      </c>
      <c r="G73" s="85">
        <v>0.10391600000000001</v>
      </c>
      <c r="H73" s="175">
        <v>7.93</v>
      </c>
      <c r="I73" s="86">
        <f t="shared" ref="I73" si="10">IF(H73=" ",0,ROUND(G73*H73,2))</f>
        <v>0.82</v>
      </c>
    </row>
    <row r="74" spans="1:9" ht="38.25">
      <c r="A74" s="155" t="s">
        <v>455</v>
      </c>
      <c r="B74" s="28" t="s">
        <v>1421</v>
      </c>
      <c r="C74" s="26">
        <v>4517</v>
      </c>
      <c r="D74" s="149"/>
      <c r="E74" s="149" t="s">
        <v>369</v>
      </c>
      <c r="F74" s="75" t="s">
        <v>75</v>
      </c>
      <c r="G74" s="85">
        <v>4.3519519999999998</v>
      </c>
      <c r="H74" s="175">
        <v>2.77</v>
      </c>
      <c r="I74" s="86">
        <f t="shared" si="8"/>
        <v>12.05</v>
      </c>
    </row>
    <row r="75" spans="1:9" ht="25.5">
      <c r="A75" s="155" t="s">
        <v>455</v>
      </c>
      <c r="B75" s="28" t="s">
        <v>1421</v>
      </c>
      <c r="C75" s="26">
        <v>5068</v>
      </c>
      <c r="D75" s="149"/>
      <c r="E75" s="149" t="s">
        <v>365</v>
      </c>
      <c r="F75" s="75" t="s">
        <v>76</v>
      </c>
      <c r="G75" s="85">
        <v>9.9533999999999997E-2</v>
      </c>
      <c r="H75" s="175">
        <v>18.600000000000001</v>
      </c>
      <c r="I75" s="86">
        <f t="shared" si="7"/>
        <v>1.85</v>
      </c>
    </row>
    <row r="76" spans="1:9" ht="38.25">
      <c r="A76" s="155" t="s">
        <v>455</v>
      </c>
      <c r="B76" s="28" t="s">
        <v>1421</v>
      </c>
      <c r="C76" s="26">
        <v>2692</v>
      </c>
      <c r="D76" s="149"/>
      <c r="E76" s="149" t="s">
        <v>335</v>
      </c>
      <c r="F76" s="75" t="s">
        <v>77</v>
      </c>
      <c r="G76" s="85">
        <v>0.01</v>
      </c>
      <c r="H76" s="175">
        <v>6.03</v>
      </c>
      <c r="I76" s="86">
        <f t="shared" si="7"/>
        <v>0.06</v>
      </c>
    </row>
    <row r="77" spans="1:9" ht="38.25">
      <c r="A77" s="155" t="s">
        <v>455</v>
      </c>
      <c r="B77" s="28" t="s">
        <v>1421</v>
      </c>
      <c r="C77" s="26">
        <v>4491</v>
      </c>
      <c r="D77" s="149"/>
      <c r="E77" s="149" t="s">
        <v>363</v>
      </c>
      <c r="F77" s="75" t="s">
        <v>75</v>
      </c>
      <c r="G77" s="85">
        <v>0.72599999999999998</v>
      </c>
      <c r="H77" s="175">
        <v>7.93</v>
      </c>
      <c r="I77" s="86">
        <f t="shared" si="7"/>
        <v>5.76</v>
      </c>
    </row>
    <row r="78" spans="1:9" ht="76.5">
      <c r="A78" s="155" t="s">
        <v>455</v>
      </c>
      <c r="B78" s="28" t="s">
        <v>1421</v>
      </c>
      <c r="C78" s="26">
        <v>10749</v>
      </c>
      <c r="D78" s="149"/>
      <c r="E78" s="149" t="s">
        <v>351</v>
      </c>
      <c r="F78" s="75" t="s">
        <v>297</v>
      </c>
      <c r="G78" s="85">
        <v>1.1859999999999999</v>
      </c>
      <c r="H78" s="175">
        <v>17.75</v>
      </c>
      <c r="I78" s="86">
        <f t="shared" si="7"/>
        <v>21.05</v>
      </c>
    </row>
    <row r="79" spans="1:9" ht="51">
      <c r="A79" s="155" t="s">
        <v>455</v>
      </c>
      <c r="B79" s="28" t="s">
        <v>1421</v>
      </c>
      <c r="C79" s="26">
        <v>40275</v>
      </c>
      <c r="D79" s="149"/>
      <c r="E79" s="149" t="s">
        <v>352</v>
      </c>
      <c r="F79" s="75" t="s">
        <v>297</v>
      </c>
      <c r="G79" s="85">
        <v>0.35599999999999998</v>
      </c>
      <c r="H79" s="175">
        <v>16</v>
      </c>
      <c r="I79" s="86">
        <f t="shared" si="7"/>
        <v>5.7</v>
      </c>
    </row>
    <row r="80" spans="1:9" ht="51">
      <c r="A80" s="155" t="s">
        <v>455</v>
      </c>
      <c r="B80" s="28" t="s">
        <v>1421</v>
      </c>
      <c r="C80" s="26">
        <v>40287</v>
      </c>
      <c r="D80" s="149"/>
      <c r="E80" s="149" t="s">
        <v>350</v>
      </c>
      <c r="F80" s="75" t="s">
        <v>78</v>
      </c>
      <c r="G80" s="85">
        <v>0.47399999999999998</v>
      </c>
      <c r="H80" s="175">
        <v>5.89</v>
      </c>
      <c r="I80" s="86">
        <f t="shared" si="7"/>
        <v>2.79</v>
      </c>
    </row>
    <row r="81" spans="1:9" ht="25.5">
      <c r="A81" s="155" t="s">
        <v>455</v>
      </c>
      <c r="B81" s="28" t="s">
        <v>1421</v>
      </c>
      <c r="C81" s="26">
        <v>40304</v>
      </c>
      <c r="D81" s="149"/>
      <c r="E81" s="149" t="s">
        <v>364</v>
      </c>
      <c r="F81" s="75" t="s">
        <v>76</v>
      </c>
      <c r="G81" s="85">
        <v>3.3000000000000002E-2</v>
      </c>
      <c r="H81" s="175">
        <v>22.96</v>
      </c>
      <c r="I81" s="86">
        <f t="shared" si="7"/>
        <v>0.76</v>
      </c>
    </row>
    <row r="82" spans="1:9" ht="63.75">
      <c r="A82" s="155" t="s">
        <v>455</v>
      </c>
      <c r="B82" s="28" t="s">
        <v>1421</v>
      </c>
      <c r="C82" s="26">
        <v>40339</v>
      </c>
      <c r="D82" s="149"/>
      <c r="E82" s="149" t="s">
        <v>450</v>
      </c>
      <c r="F82" s="75" t="s">
        <v>297</v>
      </c>
      <c r="G82" s="85">
        <v>1.1859999999999999</v>
      </c>
      <c r="H82" s="175">
        <v>5.37</v>
      </c>
      <c r="I82" s="86">
        <f t="shared" si="7"/>
        <v>6.37</v>
      </c>
    </row>
    <row r="83" spans="1:9">
      <c r="A83" s="87"/>
      <c r="B83" s="80"/>
      <c r="C83" s="80"/>
      <c r="D83" s="80"/>
      <c r="E83" s="88"/>
      <c r="F83" s="89"/>
      <c r="G83" s="6"/>
      <c r="H83" s="90"/>
      <c r="I83" s="91"/>
    </row>
    <row r="84" spans="1:9">
      <c r="A84" s="92" t="s">
        <v>15</v>
      </c>
      <c r="B84" s="81"/>
      <c r="C84" s="4"/>
      <c r="D84" s="80"/>
      <c r="E84" s="88"/>
      <c r="F84" s="5"/>
      <c r="G84" s="3"/>
      <c r="H84" s="93"/>
      <c r="I84" s="94"/>
    </row>
    <row r="85" spans="1:9">
      <c r="A85" s="95" t="s">
        <v>612</v>
      </c>
      <c r="B85" s="96"/>
      <c r="C85" s="97"/>
      <c r="D85" s="97"/>
      <c r="E85" s="330" t="s">
        <v>16</v>
      </c>
      <c r="F85" s="330"/>
      <c r="G85" s="330"/>
      <c r="H85" s="330"/>
      <c r="I85" s="98">
        <f>SUM(I68:I82)</f>
        <v>181.95999999999998</v>
      </c>
    </row>
    <row r="88" spans="1:9" ht="90" customHeight="1">
      <c r="A88" s="158"/>
      <c r="B88" s="160"/>
      <c r="C88" s="99" t="s">
        <v>602</v>
      </c>
      <c r="D88" s="327" t="s">
        <v>1315</v>
      </c>
      <c r="E88" s="328"/>
      <c r="F88" s="328"/>
      <c r="G88" s="329"/>
      <c r="H88" s="183" t="s">
        <v>26</v>
      </c>
      <c r="I88" s="184">
        <f>I101</f>
        <v>229.93</v>
      </c>
    </row>
    <row r="89" spans="1:9">
      <c r="A89" s="159"/>
      <c r="B89" s="79"/>
      <c r="C89" s="82"/>
      <c r="D89" s="82"/>
      <c r="E89" s="83"/>
      <c r="F89" s="83"/>
      <c r="G89" s="83"/>
      <c r="H89" s="83"/>
      <c r="I89" s="84"/>
    </row>
    <row r="90" spans="1:9" ht="15.75">
      <c r="A90" s="76" t="s">
        <v>10</v>
      </c>
      <c r="B90" s="76" t="s">
        <v>412</v>
      </c>
      <c r="C90" s="76" t="s">
        <v>8</v>
      </c>
      <c r="D90" s="150"/>
      <c r="E90" s="151" t="s">
        <v>11</v>
      </c>
      <c r="F90" s="77" t="s">
        <v>409</v>
      </c>
      <c r="G90" s="78" t="s">
        <v>12</v>
      </c>
      <c r="H90" s="76" t="s">
        <v>13</v>
      </c>
      <c r="I90" s="78" t="s">
        <v>14</v>
      </c>
    </row>
    <row r="91" spans="1:9" ht="25.5">
      <c r="A91" s="155" t="s">
        <v>454</v>
      </c>
      <c r="B91" s="28" t="s">
        <v>1421</v>
      </c>
      <c r="C91" s="26">
        <v>88262</v>
      </c>
      <c r="D91" s="149"/>
      <c r="E91" s="149" t="s">
        <v>35</v>
      </c>
      <c r="F91" s="75" t="s">
        <v>33</v>
      </c>
      <c r="G91" s="85">
        <v>0.501</v>
      </c>
      <c r="H91" s="175">
        <v>24.92</v>
      </c>
      <c r="I91" s="86">
        <f t="shared" ref="I91:I96" si="11">IF(H91=" ",0,ROUND(G91*H91,2))</f>
        <v>12.48</v>
      </c>
    </row>
    <row r="92" spans="1:9" ht="63.75">
      <c r="A92" s="155" t="s">
        <v>454</v>
      </c>
      <c r="B92" s="28" t="s">
        <v>1421</v>
      </c>
      <c r="C92" s="26">
        <v>103674</v>
      </c>
      <c r="D92" s="149"/>
      <c r="E92" s="149" t="s">
        <v>419</v>
      </c>
      <c r="F92" s="75" t="s">
        <v>27</v>
      </c>
      <c r="G92" s="85">
        <v>5.8000000000000003E-2</v>
      </c>
      <c r="H92" s="175">
        <v>731.04</v>
      </c>
      <c r="I92" s="86">
        <f t="shared" ref="I92" si="12">IF(H92=" ",0,ROUND(G92*H92,2))</f>
        <v>42.4</v>
      </c>
    </row>
    <row r="93" spans="1:9" ht="38.25">
      <c r="A93" s="155" t="s">
        <v>454</v>
      </c>
      <c r="B93" s="28" t="s">
        <v>1421</v>
      </c>
      <c r="C93" s="26">
        <v>92273</v>
      </c>
      <c r="D93" s="149"/>
      <c r="E93" s="149" t="s">
        <v>194</v>
      </c>
      <c r="F93" s="75" t="s">
        <v>29</v>
      </c>
      <c r="G93" s="85">
        <v>0.97</v>
      </c>
      <c r="H93" s="175">
        <v>14.61</v>
      </c>
      <c r="I93" s="86">
        <f t="shared" si="11"/>
        <v>14.17</v>
      </c>
    </row>
    <row r="94" spans="1:9" ht="25.5">
      <c r="A94" s="155" t="s">
        <v>454</v>
      </c>
      <c r="B94" s="28" t="s">
        <v>1421</v>
      </c>
      <c r="C94" s="28">
        <v>88316</v>
      </c>
      <c r="D94" s="149"/>
      <c r="E94" s="149" t="s">
        <v>34</v>
      </c>
      <c r="F94" s="75" t="s">
        <v>33</v>
      </c>
      <c r="G94" s="85">
        <v>0.35399999999999998</v>
      </c>
      <c r="H94" s="175">
        <v>18.53</v>
      </c>
      <c r="I94" s="86">
        <f t="shared" ref="I94" si="13">IF(H94=" ",0,ROUND(G94*H94,2))</f>
        <v>6.56</v>
      </c>
    </row>
    <row r="95" spans="1:9" ht="63.75">
      <c r="A95" s="155" t="s">
        <v>455</v>
      </c>
      <c r="B95" s="28" t="s">
        <v>1421</v>
      </c>
      <c r="C95" s="26">
        <v>3746</v>
      </c>
      <c r="D95" s="191"/>
      <c r="E95" s="191" t="s">
        <v>347</v>
      </c>
      <c r="F95" s="193" t="s">
        <v>74</v>
      </c>
      <c r="G95" s="85">
        <v>1</v>
      </c>
      <c r="H95" s="194">
        <v>105.62</v>
      </c>
      <c r="I95" s="86">
        <f t="shared" si="11"/>
        <v>105.62</v>
      </c>
    </row>
    <row r="96" spans="1:9" ht="25.5">
      <c r="A96" s="155" t="s">
        <v>455</v>
      </c>
      <c r="B96" s="28" t="s">
        <v>1421</v>
      </c>
      <c r="C96" s="26">
        <v>40304</v>
      </c>
      <c r="D96" s="149"/>
      <c r="E96" s="149" t="s">
        <v>364</v>
      </c>
      <c r="F96" s="75" t="s">
        <v>76</v>
      </c>
      <c r="G96" s="185">
        <v>0.04</v>
      </c>
      <c r="H96" s="175">
        <v>22.96</v>
      </c>
      <c r="I96" s="86">
        <f t="shared" si="11"/>
        <v>0.92</v>
      </c>
    </row>
    <row r="97" spans="1:9" ht="51">
      <c r="A97" s="155" t="s">
        <v>455</v>
      </c>
      <c r="B97" s="28" t="s">
        <v>1421</v>
      </c>
      <c r="C97" s="26">
        <v>6193</v>
      </c>
      <c r="D97" s="149"/>
      <c r="E97" s="149" t="s">
        <v>453</v>
      </c>
      <c r="F97" s="75" t="s">
        <v>75</v>
      </c>
      <c r="G97" s="185">
        <v>1.87</v>
      </c>
      <c r="H97" s="175">
        <v>25.41</v>
      </c>
      <c r="I97" s="86">
        <f t="shared" ref="I97:I98" si="14">IF(H97=" ",0,ROUND(G97*H97,2))</f>
        <v>47.52</v>
      </c>
    </row>
    <row r="98" spans="1:9" ht="38.25">
      <c r="A98" s="155" t="s">
        <v>413</v>
      </c>
      <c r="B98" s="28" t="s">
        <v>411</v>
      </c>
      <c r="C98" s="26" t="s">
        <v>913</v>
      </c>
      <c r="D98" s="149"/>
      <c r="E98" s="149" t="s">
        <v>914</v>
      </c>
      <c r="F98" s="75" t="s">
        <v>711</v>
      </c>
      <c r="G98" s="85">
        <v>2.631578947368421E-3</v>
      </c>
      <c r="H98" s="175">
        <v>99.64</v>
      </c>
      <c r="I98" s="86">
        <f t="shared" si="14"/>
        <v>0.26</v>
      </c>
    </row>
    <row r="99" spans="1:9">
      <c r="A99" s="87"/>
      <c r="B99" s="80"/>
      <c r="C99" s="80"/>
      <c r="D99" s="80"/>
      <c r="E99" s="88"/>
      <c r="F99" s="89"/>
      <c r="G99" s="6"/>
      <c r="H99" s="90"/>
      <c r="I99" s="91"/>
    </row>
    <row r="100" spans="1:9">
      <c r="A100" s="92" t="s">
        <v>15</v>
      </c>
      <c r="B100" s="81"/>
      <c r="C100" s="4"/>
      <c r="D100" s="80"/>
      <c r="E100" s="88"/>
      <c r="F100" s="5"/>
      <c r="G100" s="3"/>
      <c r="H100" s="93"/>
      <c r="I100" s="94"/>
    </row>
    <row r="101" spans="1:9">
      <c r="A101" s="95" t="s">
        <v>1281</v>
      </c>
      <c r="B101" s="96"/>
      <c r="C101" s="97"/>
      <c r="D101" s="97"/>
      <c r="E101" s="330" t="s">
        <v>16</v>
      </c>
      <c r="F101" s="330"/>
      <c r="G101" s="330"/>
      <c r="H101" s="330"/>
      <c r="I101" s="98">
        <f>SUM(I91:I98)</f>
        <v>229.93</v>
      </c>
    </row>
    <row r="104" spans="1:9" ht="36" customHeight="1">
      <c r="A104" s="158"/>
      <c r="B104" s="160"/>
      <c r="C104" s="99" t="s">
        <v>603</v>
      </c>
      <c r="D104" s="327" t="s">
        <v>617</v>
      </c>
      <c r="E104" s="328"/>
      <c r="F104" s="328"/>
      <c r="G104" s="329"/>
      <c r="H104" s="183" t="s">
        <v>26</v>
      </c>
      <c r="I104" s="184">
        <f>I111</f>
        <v>10.92</v>
      </c>
    </row>
    <row r="105" spans="1:9">
      <c r="A105" s="159"/>
      <c r="B105" s="79"/>
      <c r="C105" s="82"/>
      <c r="D105" s="82"/>
      <c r="E105" s="83"/>
      <c r="F105" s="83"/>
      <c r="G105" s="83"/>
      <c r="H105" s="83"/>
      <c r="I105" s="84"/>
    </row>
    <row r="106" spans="1:9" ht="15.75">
      <c r="A106" s="76" t="s">
        <v>10</v>
      </c>
      <c r="B106" s="76" t="s">
        <v>412</v>
      </c>
      <c r="C106" s="76" t="s">
        <v>8</v>
      </c>
      <c r="D106" s="150"/>
      <c r="E106" s="151" t="s">
        <v>11</v>
      </c>
      <c r="F106" s="77" t="s">
        <v>409</v>
      </c>
      <c r="G106" s="78" t="s">
        <v>12</v>
      </c>
      <c r="H106" s="76" t="s">
        <v>13</v>
      </c>
      <c r="I106" s="78" t="s">
        <v>14</v>
      </c>
    </row>
    <row r="107" spans="1:9" ht="25.5">
      <c r="A107" s="152" t="s">
        <v>454</v>
      </c>
      <c r="B107" s="153" t="s">
        <v>1421</v>
      </c>
      <c r="C107" s="154">
        <v>88316</v>
      </c>
      <c r="D107" s="149"/>
      <c r="E107" s="148" t="s">
        <v>34</v>
      </c>
      <c r="F107" s="75" t="s">
        <v>33</v>
      </c>
      <c r="G107" s="85">
        <v>0.25</v>
      </c>
      <c r="H107" s="175">
        <v>18.53</v>
      </c>
      <c r="I107" s="86">
        <f>IF(H107=" ",0,ROUND(G107*H107,2))</f>
        <v>4.63</v>
      </c>
    </row>
    <row r="108" spans="1:9" ht="51">
      <c r="A108" s="155" t="s">
        <v>455</v>
      </c>
      <c r="B108" s="28" t="s">
        <v>1421</v>
      </c>
      <c r="C108" s="26">
        <v>4013</v>
      </c>
      <c r="D108" s="149"/>
      <c r="E108" s="149" t="s">
        <v>345</v>
      </c>
      <c r="F108" s="75" t="s">
        <v>74</v>
      </c>
      <c r="G108" s="85">
        <v>1.05</v>
      </c>
      <c r="H108" s="175">
        <v>5.99</v>
      </c>
      <c r="I108" s="86">
        <f t="shared" ref="I108" si="15">IF(H108=" ",0,ROUND(G108*H108,2))</f>
        <v>6.29</v>
      </c>
    </row>
    <row r="109" spans="1:9">
      <c r="A109" s="87"/>
      <c r="B109" s="80"/>
      <c r="C109" s="80"/>
      <c r="D109" s="80"/>
      <c r="E109" s="88"/>
      <c r="F109" s="89"/>
      <c r="G109" s="6"/>
      <c r="H109" s="90"/>
      <c r="I109" s="91"/>
    </row>
    <row r="110" spans="1:9">
      <c r="A110" s="92" t="s">
        <v>15</v>
      </c>
      <c r="B110" s="81"/>
      <c r="C110" s="4"/>
      <c r="D110" s="80"/>
      <c r="E110" s="88"/>
      <c r="F110" s="5"/>
      <c r="G110" s="3"/>
      <c r="H110" s="93"/>
      <c r="I110" s="94"/>
    </row>
    <row r="111" spans="1:9">
      <c r="A111" s="95"/>
      <c r="B111" s="96"/>
      <c r="C111" s="97"/>
      <c r="D111" s="97"/>
      <c r="E111" s="330" t="s">
        <v>16</v>
      </c>
      <c r="F111" s="330"/>
      <c r="G111" s="330"/>
      <c r="H111" s="330"/>
      <c r="I111" s="98">
        <f>SUM(I107:I108)</f>
        <v>10.92</v>
      </c>
    </row>
    <row r="114" spans="1:9" ht="105" customHeight="1">
      <c r="A114" s="158"/>
      <c r="B114" s="160"/>
      <c r="C114" s="99" t="s">
        <v>610</v>
      </c>
      <c r="D114" s="327" t="s">
        <v>846</v>
      </c>
      <c r="E114" s="328"/>
      <c r="F114" s="328"/>
      <c r="G114" s="329"/>
      <c r="H114" s="183" t="s">
        <v>26</v>
      </c>
      <c r="I114" s="184">
        <f>I126</f>
        <v>203.53</v>
      </c>
    </row>
    <row r="115" spans="1:9">
      <c r="A115" s="159"/>
      <c r="B115" s="79"/>
      <c r="C115" s="82"/>
      <c r="D115" s="82"/>
      <c r="E115" s="83"/>
      <c r="F115" s="83"/>
      <c r="G115" s="83"/>
      <c r="H115" s="83"/>
      <c r="I115" s="84"/>
    </row>
    <row r="116" spans="1:9" ht="15.75">
      <c r="A116" s="76" t="s">
        <v>10</v>
      </c>
      <c r="B116" s="76" t="s">
        <v>412</v>
      </c>
      <c r="C116" s="76" t="s">
        <v>8</v>
      </c>
      <c r="D116" s="150"/>
      <c r="E116" s="151" t="s">
        <v>11</v>
      </c>
      <c r="F116" s="77" t="s">
        <v>409</v>
      </c>
      <c r="G116" s="78" t="s">
        <v>12</v>
      </c>
      <c r="H116" s="76" t="s">
        <v>13</v>
      </c>
      <c r="I116" s="78" t="s">
        <v>14</v>
      </c>
    </row>
    <row r="117" spans="1:9" ht="25.5">
      <c r="A117" s="152" t="s">
        <v>454</v>
      </c>
      <c r="B117" s="153" t="s">
        <v>1421</v>
      </c>
      <c r="C117" s="154">
        <v>88316</v>
      </c>
      <c r="D117" s="149"/>
      <c r="E117" s="148" t="s">
        <v>34</v>
      </c>
      <c r="F117" s="75" t="s">
        <v>33</v>
      </c>
      <c r="G117" s="85">
        <v>6.2E-2</v>
      </c>
      <c r="H117" s="175">
        <v>18.53</v>
      </c>
      <c r="I117" s="86">
        <f>IF(H117=" ",0,ROUND(G117*H117,2))</f>
        <v>1.1499999999999999</v>
      </c>
    </row>
    <row r="118" spans="1:9" ht="25.5">
      <c r="A118" s="155" t="s">
        <v>454</v>
      </c>
      <c r="B118" s="28" t="s">
        <v>1421</v>
      </c>
      <c r="C118" s="26">
        <v>88323</v>
      </c>
      <c r="D118" s="149"/>
      <c r="E118" s="149" t="s">
        <v>45</v>
      </c>
      <c r="F118" s="75" t="s">
        <v>33</v>
      </c>
      <c r="G118" s="85">
        <v>5.6000000000000001E-2</v>
      </c>
      <c r="H118" s="175">
        <v>24.68</v>
      </c>
      <c r="I118" s="86">
        <f t="shared" ref="I118:I123" si="16">IF(H118=" ",0,ROUND(G118*H118,2))</f>
        <v>1.38</v>
      </c>
    </row>
    <row r="119" spans="1:9" ht="51">
      <c r="A119" s="155" t="s">
        <v>454</v>
      </c>
      <c r="B119" s="28" t="s">
        <v>1421</v>
      </c>
      <c r="C119" s="26">
        <v>93281</v>
      </c>
      <c r="D119" s="149"/>
      <c r="E119" s="149" t="s">
        <v>46</v>
      </c>
      <c r="F119" s="75" t="s">
        <v>38</v>
      </c>
      <c r="G119" s="85">
        <v>8.9999999999999998E-4</v>
      </c>
      <c r="H119" s="175">
        <v>24.09</v>
      </c>
      <c r="I119" s="86">
        <f t="shared" si="16"/>
        <v>0.02</v>
      </c>
    </row>
    <row r="120" spans="1:9" ht="51">
      <c r="A120" s="155" t="s">
        <v>454</v>
      </c>
      <c r="B120" s="28" t="s">
        <v>1421</v>
      </c>
      <c r="C120" s="26">
        <v>93282</v>
      </c>
      <c r="D120" s="149"/>
      <c r="E120" s="149" t="s">
        <v>47</v>
      </c>
      <c r="F120" s="75" t="s">
        <v>39</v>
      </c>
      <c r="G120" s="85">
        <v>1.1999999999999999E-3</v>
      </c>
      <c r="H120" s="175">
        <v>23.12</v>
      </c>
      <c r="I120" s="86">
        <f t="shared" si="16"/>
        <v>0.03</v>
      </c>
    </row>
    <row r="121" spans="1:9" ht="102">
      <c r="A121" s="155" t="s">
        <v>413</v>
      </c>
      <c r="B121" s="28" t="s">
        <v>411</v>
      </c>
      <c r="C121" s="26"/>
      <c r="D121" s="191"/>
      <c r="E121" s="192" t="s">
        <v>848</v>
      </c>
      <c r="F121" s="193" t="s">
        <v>26</v>
      </c>
      <c r="G121" s="85">
        <v>1.1659999999999999</v>
      </c>
      <c r="H121" s="194">
        <v>170.03177777777776</v>
      </c>
      <c r="I121" s="86">
        <f t="shared" si="16"/>
        <v>198.26</v>
      </c>
    </row>
    <row r="122" spans="1:9" ht="25.5">
      <c r="A122" s="155" t="s">
        <v>413</v>
      </c>
      <c r="B122" s="28" t="s">
        <v>411</v>
      </c>
      <c r="C122" s="26"/>
      <c r="D122" s="149"/>
      <c r="E122" s="187" t="s">
        <v>847</v>
      </c>
      <c r="F122" s="75" t="s">
        <v>711</v>
      </c>
      <c r="G122" s="85">
        <v>4.1500000000000004</v>
      </c>
      <c r="H122" s="175">
        <v>0.47063333333333329</v>
      </c>
      <c r="I122" s="86">
        <f t="shared" ref="I122" si="17">IF(H122=" ",0,ROUND(G122*H122,2))</f>
        <v>1.95</v>
      </c>
    </row>
    <row r="123" spans="1:9" ht="25.5">
      <c r="A123" s="155" t="s">
        <v>455</v>
      </c>
      <c r="B123" s="28" t="s">
        <v>1421</v>
      </c>
      <c r="C123" s="26">
        <v>40547</v>
      </c>
      <c r="D123" s="149"/>
      <c r="E123" s="149" t="s">
        <v>357</v>
      </c>
      <c r="F123" s="75" t="s">
        <v>80</v>
      </c>
      <c r="G123" s="85">
        <v>0.02</v>
      </c>
      <c r="H123" s="175">
        <v>37.24</v>
      </c>
      <c r="I123" s="86">
        <f t="shared" si="16"/>
        <v>0.74</v>
      </c>
    </row>
    <row r="124" spans="1:9">
      <c r="A124" s="87"/>
      <c r="B124" s="80"/>
      <c r="C124" s="80"/>
      <c r="D124" s="80"/>
      <c r="E124" s="88"/>
      <c r="F124" s="89"/>
      <c r="G124" s="6"/>
      <c r="H124" s="90"/>
      <c r="I124" s="91"/>
    </row>
    <row r="125" spans="1:9">
      <c r="A125" s="92" t="s">
        <v>15</v>
      </c>
      <c r="B125" s="81"/>
      <c r="C125" s="4"/>
      <c r="D125" s="80"/>
      <c r="E125" s="88"/>
      <c r="F125" s="5"/>
      <c r="G125" s="3"/>
      <c r="H125" s="93"/>
      <c r="I125" s="94"/>
    </row>
    <row r="126" spans="1:9">
      <c r="A126" s="95" t="s">
        <v>623</v>
      </c>
      <c r="B126" s="96"/>
      <c r="C126" s="97"/>
      <c r="D126" s="97"/>
      <c r="E126" s="330" t="s">
        <v>16</v>
      </c>
      <c r="F126" s="330"/>
      <c r="G126" s="330"/>
      <c r="H126" s="330"/>
      <c r="I126" s="98">
        <f>SUM(I117:I123)</f>
        <v>203.53</v>
      </c>
    </row>
    <row r="129" spans="1:9" ht="75" customHeight="1">
      <c r="A129" s="158"/>
      <c r="B129" s="160"/>
      <c r="C129" s="99" t="s">
        <v>615</v>
      </c>
      <c r="D129" s="327" t="s">
        <v>1012</v>
      </c>
      <c r="E129" s="328"/>
      <c r="F129" s="328"/>
      <c r="G129" s="329"/>
      <c r="H129" s="183" t="s">
        <v>30</v>
      </c>
      <c r="I129" s="184">
        <f>I135</f>
        <v>18</v>
      </c>
    </row>
    <row r="130" spans="1:9">
      <c r="A130" s="159"/>
      <c r="B130" s="79"/>
      <c r="C130" s="82"/>
      <c r="D130" s="82"/>
      <c r="E130" s="83"/>
      <c r="F130" s="83"/>
      <c r="G130" s="83"/>
      <c r="H130" s="83"/>
      <c r="I130" s="84"/>
    </row>
    <row r="131" spans="1:9" ht="15.75">
      <c r="A131" s="76" t="s">
        <v>10</v>
      </c>
      <c r="B131" s="76" t="s">
        <v>412</v>
      </c>
      <c r="C131" s="76" t="s">
        <v>8</v>
      </c>
      <c r="D131" s="150"/>
      <c r="E131" s="151" t="s">
        <v>11</v>
      </c>
      <c r="F131" s="77" t="s">
        <v>409</v>
      </c>
      <c r="G131" s="78" t="s">
        <v>12</v>
      </c>
      <c r="H131" s="76" t="s">
        <v>13</v>
      </c>
      <c r="I131" s="78" t="s">
        <v>14</v>
      </c>
    </row>
    <row r="132" spans="1:9" ht="89.25">
      <c r="A132" s="152" t="s">
        <v>454</v>
      </c>
      <c r="B132" s="153" t="s">
        <v>1421</v>
      </c>
      <c r="C132" s="154">
        <v>100773</v>
      </c>
      <c r="D132" s="149"/>
      <c r="E132" s="148" t="s">
        <v>310</v>
      </c>
      <c r="F132" s="75" t="s">
        <v>30</v>
      </c>
      <c r="G132" s="85">
        <v>1</v>
      </c>
      <c r="H132" s="175">
        <v>18</v>
      </c>
      <c r="I132" s="86">
        <f>IF(H132=" ",0,ROUND(G132*H132,2))</f>
        <v>18</v>
      </c>
    </row>
    <row r="133" spans="1:9">
      <c r="A133" s="87"/>
      <c r="B133" s="80"/>
      <c r="C133" s="80"/>
      <c r="D133" s="80"/>
      <c r="E133" s="88"/>
      <c r="F133" s="89"/>
      <c r="G133" s="6"/>
      <c r="H133" s="90"/>
      <c r="I133" s="91"/>
    </row>
    <row r="134" spans="1:9">
      <c r="A134" s="92" t="s">
        <v>15</v>
      </c>
      <c r="B134" s="81"/>
      <c r="C134" s="4"/>
      <c r="D134" s="80"/>
      <c r="E134" s="88"/>
      <c r="F134" s="5"/>
      <c r="G134" s="3"/>
      <c r="H134" s="93"/>
      <c r="I134" s="94"/>
    </row>
    <row r="135" spans="1:9">
      <c r="A135" s="95"/>
      <c r="B135" s="96"/>
      <c r="C135" s="97"/>
      <c r="D135" s="97"/>
      <c r="E135" s="330" t="s">
        <v>16</v>
      </c>
      <c r="F135" s="330"/>
      <c r="G135" s="330"/>
      <c r="H135" s="330"/>
      <c r="I135" s="98">
        <f>SUM(I132:I132)</f>
        <v>18</v>
      </c>
    </row>
    <row r="138" spans="1:9" ht="105" customHeight="1">
      <c r="A138" s="158"/>
      <c r="B138" s="160"/>
      <c r="C138" s="99" t="s">
        <v>625</v>
      </c>
      <c r="D138" s="327" t="s">
        <v>628</v>
      </c>
      <c r="E138" s="328"/>
      <c r="F138" s="328"/>
      <c r="G138" s="329"/>
      <c r="H138" s="183" t="s">
        <v>26</v>
      </c>
      <c r="I138" s="184">
        <f>I149</f>
        <v>76.12</v>
      </c>
    </row>
    <row r="139" spans="1:9">
      <c r="A139" s="159"/>
      <c r="B139" s="79"/>
      <c r="C139" s="82"/>
      <c r="D139" s="82"/>
      <c r="E139" s="83"/>
      <c r="F139" s="83"/>
      <c r="G139" s="83"/>
      <c r="H139" s="83"/>
      <c r="I139" s="84"/>
    </row>
    <row r="140" spans="1:9" ht="15.75">
      <c r="A140" s="76" t="s">
        <v>10</v>
      </c>
      <c r="B140" s="76" t="s">
        <v>412</v>
      </c>
      <c r="C140" s="76" t="s">
        <v>8</v>
      </c>
      <c r="D140" s="150"/>
      <c r="E140" s="151" t="s">
        <v>11</v>
      </c>
      <c r="F140" s="77" t="s">
        <v>409</v>
      </c>
      <c r="G140" s="78" t="s">
        <v>12</v>
      </c>
      <c r="H140" s="76" t="s">
        <v>13</v>
      </c>
      <c r="I140" s="78" t="s">
        <v>14</v>
      </c>
    </row>
    <row r="141" spans="1:9" ht="25.5">
      <c r="A141" s="152" t="s">
        <v>454</v>
      </c>
      <c r="B141" s="153" t="s">
        <v>1421</v>
      </c>
      <c r="C141" s="154">
        <v>88316</v>
      </c>
      <c r="D141" s="149"/>
      <c r="E141" s="148" t="s">
        <v>34</v>
      </c>
      <c r="F141" s="75" t="s">
        <v>33</v>
      </c>
      <c r="G141" s="85">
        <v>0.7</v>
      </c>
      <c r="H141" s="175">
        <v>18.53</v>
      </c>
      <c r="I141" s="86">
        <f>IF(H141=" ",0,ROUND(G141*H141,2))</f>
        <v>12.97</v>
      </c>
    </row>
    <row r="142" spans="1:9" ht="25.5">
      <c r="A142" s="155" t="s">
        <v>454</v>
      </c>
      <c r="B142" s="28" t="s">
        <v>1421</v>
      </c>
      <c r="C142" s="26">
        <v>88278</v>
      </c>
      <c r="D142" s="149"/>
      <c r="E142" s="149" t="s">
        <v>70</v>
      </c>
      <c r="F142" s="75" t="s">
        <v>33</v>
      </c>
      <c r="G142" s="85">
        <v>0.7</v>
      </c>
      <c r="H142" s="175">
        <v>21.91</v>
      </c>
      <c r="I142" s="86">
        <f t="shared" ref="I142:I146" si="18">IF(H142=" ",0,ROUND(G142*H142,2))</f>
        <v>15.34</v>
      </c>
    </row>
    <row r="143" spans="1:9" ht="25.5">
      <c r="A143" s="155" t="s">
        <v>455</v>
      </c>
      <c r="B143" s="28" t="s">
        <v>1421</v>
      </c>
      <c r="C143" s="26">
        <v>11062</v>
      </c>
      <c r="D143" s="149"/>
      <c r="E143" s="149" t="s">
        <v>362</v>
      </c>
      <c r="F143" s="75" t="s">
        <v>74</v>
      </c>
      <c r="G143" s="85">
        <v>1.02</v>
      </c>
      <c r="H143" s="175">
        <v>39.22</v>
      </c>
      <c r="I143" s="86">
        <f t="shared" si="18"/>
        <v>40</v>
      </c>
    </row>
    <row r="144" spans="1:9" ht="51">
      <c r="A144" s="155" t="s">
        <v>455</v>
      </c>
      <c r="B144" s="28" t="s">
        <v>1421</v>
      </c>
      <c r="C144" s="26">
        <v>4377</v>
      </c>
      <c r="D144" s="149"/>
      <c r="E144" s="149" t="s">
        <v>355</v>
      </c>
      <c r="F144" s="75" t="s">
        <v>72</v>
      </c>
      <c r="G144" s="85">
        <v>15</v>
      </c>
      <c r="H144" s="175">
        <v>0.25</v>
      </c>
      <c r="I144" s="86">
        <f t="shared" si="18"/>
        <v>3.75</v>
      </c>
    </row>
    <row r="145" spans="1:9" ht="51">
      <c r="A145" s="155" t="s">
        <v>455</v>
      </c>
      <c r="B145" s="28" t="s">
        <v>1421</v>
      </c>
      <c r="C145" s="26">
        <v>44073</v>
      </c>
      <c r="D145" s="149"/>
      <c r="E145" s="149" t="s">
        <v>375</v>
      </c>
      <c r="F145" s="75" t="s">
        <v>75</v>
      </c>
      <c r="G145" s="85">
        <v>1.25</v>
      </c>
      <c r="H145" s="175">
        <v>1.06</v>
      </c>
      <c r="I145" s="86">
        <f t="shared" si="18"/>
        <v>1.33</v>
      </c>
    </row>
    <row r="146" spans="1:9" ht="38.25">
      <c r="A146" s="155" t="s">
        <v>455</v>
      </c>
      <c r="B146" s="28" t="s">
        <v>1421</v>
      </c>
      <c r="C146" s="26">
        <v>142</v>
      </c>
      <c r="D146" s="149"/>
      <c r="E146" s="149" t="s">
        <v>370</v>
      </c>
      <c r="F146" s="75" t="s">
        <v>81</v>
      </c>
      <c r="G146" s="85">
        <v>9.0476190476190474E-2</v>
      </c>
      <c r="H146" s="175">
        <v>30.12</v>
      </c>
      <c r="I146" s="86">
        <f t="shared" si="18"/>
        <v>2.73</v>
      </c>
    </row>
    <row r="147" spans="1:9">
      <c r="A147" s="87"/>
      <c r="B147" s="80"/>
      <c r="C147" s="80"/>
      <c r="D147" s="80"/>
      <c r="E147" s="88"/>
      <c r="F147" s="89"/>
      <c r="G147" s="6"/>
      <c r="H147" s="90"/>
      <c r="I147" s="91"/>
    </row>
    <row r="148" spans="1:9">
      <c r="A148" s="92" t="s">
        <v>15</v>
      </c>
      <c r="B148" s="81"/>
      <c r="C148" s="4"/>
      <c r="D148" s="80"/>
      <c r="E148" s="88"/>
      <c r="F148" s="5"/>
      <c r="G148" s="3"/>
      <c r="H148" s="93"/>
      <c r="I148" s="94"/>
    </row>
    <row r="149" spans="1:9">
      <c r="A149" s="95"/>
      <c r="B149" s="96"/>
      <c r="C149" s="97"/>
      <c r="D149" s="97"/>
      <c r="E149" s="330" t="s">
        <v>16</v>
      </c>
      <c r="F149" s="330"/>
      <c r="G149" s="330"/>
      <c r="H149" s="330"/>
      <c r="I149" s="98">
        <f>SUM(I141:I146)</f>
        <v>76.12</v>
      </c>
    </row>
    <row r="152" spans="1:9" ht="45" customHeight="1">
      <c r="A152" s="158"/>
      <c r="B152" s="160"/>
      <c r="C152" s="99" t="s">
        <v>616</v>
      </c>
      <c r="D152" s="327" t="s">
        <v>643</v>
      </c>
      <c r="E152" s="328"/>
      <c r="F152" s="328"/>
      <c r="G152" s="329"/>
      <c r="H152" s="183" t="s">
        <v>26</v>
      </c>
      <c r="I152" s="184">
        <f>I158</f>
        <v>151.68</v>
      </c>
    </row>
    <row r="153" spans="1:9">
      <c r="A153" s="159"/>
      <c r="B153" s="79"/>
      <c r="C153" s="82"/>
      <c r="D153" s="82"/>
      <c r="E153" s="83"/>
      <c r="F153" s="83"/>
      <c r="G153" s="83"/>
      <c r="H153" s="83"/>
      <c r="I153" s="84"/>
    </row>
    <row r="154" spans="1:9" ht="15.75">
      <c r="A154" s="76" t="s">
        <v>10</v>
      </c>
      <c r="B154" s="76" t="s">
        <v>412</v>
      </c>
      <c r="C154" s="76" t="s">
        <v>8</v>
      </c>
      <c r="D154" s="150"/>
      <c r="E154" s="151" t="s">
        <v>11</v>
      </c>
      <c r="F154" s="77" t="s">
        <v>409</v>
      </c>
      <c r="G154" s="78" t="s">
        <v>12</v>
      </c>
      <c r="H154" s="76" t="s">
        <v>13</v>
      </c>
      <c r="I154" s="78" t="s">
        <v>14</v>
      </c>
    </row>
    <row r="155" spans="1:9" ht="51">
      <c r="A155" s="152" t="s">
        <v>1419</v>
      </c>
      <c r="B155" s="153" t="s">
        <v>560</v>
      </c>
      <c r="C155" s="154" t="s">
        <v>154</v>
      </c>
      <c r="D155" s="149"/>
      <c r="E155" s="148" t="s">
        <v>458</v>
      </c>
      <c r="F155" s="75" t="s">
        <v>29</v>
      </c>
      <c r="G155" s="85">
        <v>4</v>
      </c>
      <c r="H155" s="175">
        <v>37.92</v>
      </c>
      <c r="I155" s="86">
        <f>IF(H155=" ",0,ROUND(G155*H155,2))</f>
        <v>151.68</v>
      </c>
    </row>
    <row r="156" spans="1:9">
      <c r="A156" s="87"/>
      <c r="B156" s="80"/>
      <c r="C156" s="80"/>
      <c r="D156" s="80"/>
      <c r="E156" s="88"/>
      <c r="F156" s="89"/>
      <c r="G156" s="6"/>
      <c r="H156" s="90"/>
      <c r="I156" s="91"/>
    </row>
    <row r="157" spans="1:9">
      <c r="A157" s="92" t="s">
        <v>15</v>
      </c>
      <c r="B157" s="81"/>
      <c r="C157" s="4"/>
      <c r="D157" s="80"/>
      <c r="E157" s="88"/>
      <c r="F157" s="5"/>
      <c r="G157" s="3"/>
      <c r="H157" s="93"/>
      <c r="I157" s="94"/>
    </row>
    <row r="158" spans="1:9">
      <c r="A158" s="95"/>
      <c r="B158" s="96"/>
      <c r="C158" s="97"/>
      <c r="D158" s="97"/>
      <c r="E158" s="330" t="s">
        <v>16</v>
      </c>
      <c r="F158" s="330"/>
      <c r="G158" s="330"/>
      <c r="H158" s="330"/>
      <c r="I158" s="98">
        <f>SUM(I155:I155)</f>
        <v>151.68</v>
      </c>
    </row>
    <row r="161" spans="1:9" ht="45" customHeight="1">
      <c r="A161" s="158"/>
      <c r="B161" s="160"/>
      <c r="C161" s="99" t="s">
        <v>622</v>
      </c>
      <c r="D161" s="327" t="s">
        <v>642</v>
      </c>
      <c r="E161" s="328"/>
      <c r="F161" s="328"/>
      <c r="G161" s="329"/>
      <c r="H161" s="183" t="s">
        <v>26</v>
      </c>
      <c r="I161" s="184">
        <f>I167</f>
        <v>155.33000000000001</v>
      </c>
    </row>
    <row r="162" spans="1:9">
      <c r="A162" s="159"/>
      <c r="B162" s="79"/>
      <c r="C162" s="82"/>
      <c r="D162" s="82"/>
      <c r="E162" s="83"/>
      <c r="F162" s="83"/>
      <c r="G162" s="83"/>
      <c r="H162" s="83"/>
      <c r="I162" s="84"/>
    </row>
    <row r="163" spans="1:9" ht="15.75">
      <c r="A163" s="76" t="s">
        <v>10</v>
      </c>
      <c r="B163" s="76" t="s">
        <v>412</v>
      </c>
      <c r="C163" s="76" t="s">
        <v>8</v>
      </c>
      <c r="D163" s="150"/>
      <c r="E163" s="151" t="s">
        <v>11</v>
      </c>
      <c r="F163" s="77" t="s">
        <v>409</v>
      </c>
      <c r="G163" s="78" t="s">
        <v>12</v>
      </c>
      <c r="H163" s="76" t="s">
        <v>13</v>
      </c>
      <c r="I163" s="78" t="s">
        <v>14</v>
      </c>
    </row>
    <row r="164" spans="1:9" ht="51">
      <c r="A164" s="152" t="s">
        <v>1419</v>
      </c>
      <c r="B164" s="153" t="s">
        <v>560</v>
      </c>
      <c r="C164" s="154" t="s">
        <v>153</v>
      </c>
      <c r="D164" s="149"/>
      <c r="E164" s="148" t="s">
        <v>298</v>
      </c>
      <c r="F164" s="75" t="s">
        <v>29</v>
      </c>
      <c r="G164" s="85">
        <v>2.5</v>
      </c>
      <c r="H164" s="175">
        <v>62.13</v>
      </c>
      <c r="I164" s="86">
        <f>IF(H164=" ",0,ROUND(G164*H164,2))</f>
        <v>155.33000000000001</v>
      </c>
    </row>
    <row r="165" spans="1:9">
      <c r="A165" s="87"/>
      <c r="B165" s="80"/>
      <c r="C165" s="80"/>
      <c r="D165" s="80"/>
      <c r="E165" s="88"/>
      <c r="F165" s="89"/>
      <c r="G165" s="6"/>
      <c r="H165" s="90"/>
      <c r="I165" s="91"/>
    </row>
    <row r="166" spans="1:9">
      <c r="A166" s="92" t="s">
        <v>15</v>
      </c>
      <c r="B166" s="81"/>
      <c r="C166" s="4"/>
      <c r="D166" s="80"/>
      <c r="E166" s="88"/>
      <c r="F166" s="5"/>
      <c r="G166" s="3"/>
      <c r="H166" s="93"/>
      <c r="I166" s="94"/>
    </row>
    <row r="167" spans="1:9">
      <c r="A167" s="95"/>
      <c r="B167" s="96"/>
      <c r="C167" s="97"/>
      <c r="D167" s="97"/>
      <c r="E167" s="330" t="s">
        <v>16</v>
      </c>
      <c r="F167" s="330"/>
      <c r="G167" s="330"/>
      <c r="H167" s="330"/>
      <c r="I167" s="98">
        <f>SUM(I164:I164)</f>
        <v>155.33000000000001</v>
      </c>
    </row>
    <row r="170" spans="1:9" ht="36" customHeight="1">
      <c r="A170" s="158"/>
      <c r="B170" s="160"/>
      <c r="C170" s="99" t="s">
        <v>625</v>
      </c>
      <c r="D170" s="327" t="s">
        <v>670</v>
      </c>
      <c r="E170" s="328"/>
      <c r="F170" s="328"/>
      <c r="G170" s="329"/>
      <c r="H170" s="183" t="s">
        <v>26</v>
      </c>
      <c r="I170" s="184">
        <f>I176</f>
        <v>585.27</v>
      </c>
    </row>
    <row r="171" spans="1:9">
      <c r="A171" s="159"/>
      <c r="B171" s="79"/>
      <c r="C171" s="82"/>
      <c r="D171" s="82"/>
      <c r="E171" s="83"/>
      <c r="F171" s="83"/>
      <c r="G171" s="83"/>
      <c r="H171" s="83"/>
      <c r="I171" s="84"/>
    </row>
    <row r="172" spans="1:9" ht="15.75">
      <c r="A172" s="76" t="s">
        <v>10</v>
      </c>
      <c r="B172" s="76" t="s">
        <v>412</v>
      </c>
      <c r="C172" s="76" t="s">
        <v>8</v>
      </c>
      <c r="D172" s="150"/>
      <c r="E172" s="151" t="s">
        <v>11</v>
      </c>
      <c r="F172" s="77" t="s">
        <v>409</v>
      </c>
      <c r="G172" s="78" t="s">
        <v>12</v>
      </c>
      <c r="H172" s="76" t="s">
        <v>13</v>
      </c>
      <c r="I172" s="78" t="s">
        <v>14</v>
      </c>
    </row>
    <row r="173" spans="1:9" ht="25.5">
      <c r="A173" s="152" t="s">
        <v>454</v>
      </c>
      <c r="B173" s="153" t="s">
        <v>1421</v>
      </c>
      <c r="C173" s="154">
        <v>98689</v>
      </c>
      <c r="D173" s="149"/>
      <c r="E173" s="148" t="s">
        <v>240</v>
      </c>
      <c r="F173" s="75" t="s">
        <v>29</v>
      </c>
      <c r="G173" s="85">
        <v>6.666666666666667</v>
      </c>
      <c r="H173" s="175">
        <v>87.79</v>
      </c>
      <c r="I173" s="86">
        <f>IF(H173=" ",0,ROUND(G173*H173,2))</f>
        <v>585.27</v>
      </c>
    </row>
    <row r="174" spans="1:9">
      <c r="A174" s="87"/>
      <c r="B174" s="80"/>
      <c r="C174" s="80"/>
      <c r="D174" s="80"/>
      <c r="E174" s="88"/>
      <c r="F174" s="89"/>
      <c r="G174" s="6"/>
      <c r="H174" s="90"/>
      <c r="I174" s="91"/>
    </row>
    <row r="175" spans="1:9">
      <c r="A175" s="92" t="s">
        <v>15</v>
      </c>
      <c r="B175" s="81"/>
      <c r="C175" s="4"/>
      <c r="D175" s="80"/>
      <c r="E175" s="88"/>
      <c r="F175" s="5"/>
      <c r="G175" s="3"/>
      <c r="H175" s="93"/>
      <c r="I175" s="94"/>
    </row>
    <row r="176" spans="1:9">
      <c r="A176" s="95"/>
      <c r="B176" s="96"/>
      <c r="C176" s="97"/>
      <c r="D176" s="97"/>
      <c r="E176" s="330" t="s">
        <v>16</v>
      </c>
      <c r="F176" s="330"/>
      <c r="G176" s="330"/>
      <c r="H176" s="330"/>
      <c r="I176" s="98">
        <f>SUM(I173:I173)</f>
        <v>585.27</v>
      </c>
    </row>
    <row r="179" spans="1:9" ht="30" customHeight="1">
      <c r="A179" s="158"/>
      <c r="B179" s="160"/>
      <c r="C179" s="99" t="s">
        <v>627</v>
      </c>
      <c r="D179" s="327" t="s">
        <v>673</v>
      </c>
      <c r="E179" s="328"/>
      <c r="F179" s="328"/>
      <c r="G179" s="329"/>
      <c r="H179" s="183" t="s">
        <v>26</v>
      </c>
      <c r="I179" s="184">
        <f>I185</f>
        <v>734.67</v>
      </c>
    </row>
    <row r="180" spans="1:9">
      <c r="A180" s="159"/>
      <c r="B180" s="79"/>
      <c r="C180" s="82"/>
      <c r="D180" s="82"/>
      <c r="E180" s="83"/>
      <c r="F180" s="83"/>
      <c r="G180" s="83"/>
      <c r="H180" s="83"/>
      <c r="I180" s="84"/>
    </row>
    <row r="181" spans="1:9" ht="15.75">
      <c r="A181" s="76" t="s">
        <v>10</v>
      </c>
      <c r="B181" s="76" t="s">
        <v>412</v>
      </c>
      <c r="C181" s="76" t="s">
        <v>8</v>
      </c>
      <c r="D181" s="150"/>
      <c r="E181" s="151" t="s">
        <v>11</v>
      </c>
      <c r="F181" s="77" t="s">
        <v>409</v>
      </c>
      <c r="G181" s="78" t="s">
        <v>12</v>
      </c>
      <c r="H181" s="76" t="s">
        <v>13</v>
      </c>
      <c r="I181" s="78" t="s">
        <v>14</v>
      </c>
    </row>
    <row r="182" spans="1:9" ht="51">
      <c r="A182" s="152" t="s">
        <v>454</v>
      </c>
      <c r="B182" s="153" t="s">
        <v>1421</v>
      </c>
      <c r="C182" s="154">
        <v>101965</v>
      </c>
      <c r="D182" s="149"/>
      <c r="E182" s="148" t="s">
        <v>242</v>
      </c>
      <c r="F182" s="75" t="s">
        <v>29</v>
      </c>
      <c r="G182" s="85">
        <v>6.666666666666667</v>
      </c>
      <c r="H182" s="175">
        <v>110.2</v>
      </c>
      <c r="I182" s="86">
        <f>IF(H182=" ",0,ROUND(G182*H182,2))</f>
        <v>734.67</v>
      </c>
    </row>
    <row r="183" spans="1:9">
      <c r="A183" s="87"/>
      <c r="B183" s="80"/>
      <c r="C183" s="80"/>
      <c r="D183" s="80"/>
      <c r="E183" s="88"/>
      <c r="F183" s="89"/>
      <c r="G183" s="6"/>
      <c r="H183" s="90"/>
      <c r="I183" s="91"/>
    </row>
    <row r="184" spans="1:9">
      <c r="A184" s="92" t="s">
        <v>15</v>
      </c>
      <c r="B184" s="81"/>
      <c r="C184" s="4"/>
      <c r="D184" s="80"/>
      <c r="E184" s="88"/>
      <c r="F184" s="5"/>
      <c r="G184" s="3"/>
      <c r="H184" s="93"/>
      <c r="I184" s="94"/>
    </row>
    <row r="185" spans="1:9">
      <c r="A185" s="95"/>
      <c r="B185" s="96"/>
      <c r="C185" s="97"/>
      <c r="D185" s="97"/>
      <c r="E185" s="330" t="s">
        <v>16</v>
      </c>
      <c r="F185" s="330"/>
      <c r="G185" s="330"/>
      <c r="H185" s="330"/>
      <c r="I185" s="98">
        <f>SUM(I182:I182)</f>
        <v>734.67</v>
      </c>
    </row>
    <row r="188" spans="1:9" ht="45" customHeight="1">
      <c r="A188" s="158"/>
      <c r="B188" s="160"/>
      <c r="C188" s="99" t="s">
        <v>639</v>
      </c>
      <c r="D188" s="327" t="s">
        <v>1282</v>
      </c>
      <c r="E188" s="328"/>
      <c r="F188" s="328"/>
      <c r="G188" s="329"/>
      <c r="H188" s="183" t="s">
        <v>26</v>
      </c>
      <c r="I188" s="184">
        <f>I198</f>
        <v>61.129999999999995</v>
      </c>
    </row>
    <row r="189" spans="1:9">
      <c r="A189" s="159"/>
      <c r="B189" s="79"/>
      <c r="C189" s="82"/>
      <c r="D189" s="82"/>
      <c r="E189" s="83"/>
      <c r="F189" s="83"/>
      <c r="G189" s="83"/>
      <c r="H189" s="83"/>
      <c r="I189" s="84"/>
    </row>
    <row r="190" spans="1:9" ht="15.75">
      <c r="A190" s="76" t="s">
        <v>10</v>
      </c>
      <c r="B190" s="76" t="s">
        <v>412</v>
      </c>
      <c r="C190" s="76" t="s">
        <v>8</v>
      </c>
      <c r="D190" s="150"/>
      <c r="E190" s="151" t="s">
        <v>11</v>
      </c>
      <c r="F190" s="77" t="s">
        <v>409</v>
      </c>
      <c r="G190" s="78" t="s">
        <v>12</v>
      </c>
      <c r="H190" s="76" t="s">
        <v>13</v>
      </c>
      <c r="I190" s="78" t="s">
        <v>14</v>
      </c>
    </row>
    <row r="191" spans="1:9" ht="25.5">
      <c r="A191" s="152" t="s">
        <v>454</v>
      </c>
      <c r="B191" s="153" t="s">
        <v>1421</v>
      </c>
      <c r="C191" s="154">
        <v>88309</v>
      </c>
      <c r="D191" s="149"/>
      <c r="E191" s="148" t="s">
        <v>41</v>
      </c>
      <c r="F191" s="75" t="s">
        <v>33</v>
      </c>
      <c r="G191" s="85">
        <v>0.81481499999999996</v>
      </c>
      <c r="H191" s="175">
        <v>25.27</v>
      </c>
      <c r="I191" s="86">
        <f>IF(H191=" ",0,ROUND(G191*H191,2))</f>
        <v>20.59</v>
      </c>
    </row>
    <row r="192" spans="1:9" ht="25.5">
      <c r="A192" s="155" t="s">
        <v>454</v>
      </c>
      <c r="B192" s="28" t="s">
        <v>1421</v>
      </c>
      <c r="C192" s="26">
        <v>88316</v>
      </c>
      <c r="D192" s="149"/>
      <c r="E192" s="149" t="s">
        <v>34</v>
      </c>
      <c r="F192" s="75" t="s">
        <v>33</v>
      </c>
      <c r="G192" s="85">
        <v>0.81481499999999996</v>
      </c>
      <c r="H192" s="175">
        <v>18.53</v>
      </c>
      <c r="I192" s="86">
        <f t="shared" ref="I192:I195" si="19">IF(H192=" ",0,ROUND(G192*H192,2))</f>
        <v>15.1</v>
      </c>
    </row>
    <row r="193" spans="1:9" ht="51">
      <c r="A193" s="155" t="s">
        <v>454</v>
      </c>
      <c r="B193" s="28" t="s">
        <v>1421</v>
      </c>
      <c r="C193" s="26">
        <v>88628</v>
      </c>
      <c r="D193" s="149"/>
      <c r="E193" s="149" t="s">
        <v>114</v>
      </c>
      <c r="F193" s="75" t="s">
        <v>27</v>
      </c>
      <c r="G193" s="85">
        <v>3.15E-2</v>
      </c>
      <c r="H193" s="175">
        <v>591.36</v>
      </c>
      <c r="I193" s="86">
        <f t="shared" si="19"/>
        <v>18.63</v>
      </c>
    </row>
    <row r="194" spans="1:9" ht="25.5">
      <c r="A194" s="155" t="s">
        <v>455</v>
      </c>
      <c r="B194" s="28" t="s">
        <v>1421</v>
      </c>
      <c r="C194" s="26">
        <v>1379</v>
      </c>
      <c r="D194" s="149"/>
      <c r="E194" s="149" t="s">
        <v>332</v>
      </c>
      <c r="F194" s="75" t="s">
        <v>76</v>
      </c>
      <c r="G194" s="85">
        <v>2</v>
      </c>
      <c r="H194" s="175">
        <v>0.78</v>
      </c>
      <c r="I194" s="86">
        <f t="shared" si="19"/>
        <v>1.56</v>
      </c>
    </row>
    <row r="195" spans="1:9" ht="38.25">
      <c r="A195" s="155" t="s">
        <v>455</v>
      </c>
      <c r="B195" s="28" t="s">
        <v>1421</v>
      </c>
      <c r="C195" s="26">
        <v>3671</v>
      </c>
      <c r="D195" s="149"/>
      <c r="E195" s="149" t="s">
        <v>346</v>
      </c>
      <c r="F195" s="75" t="s">
        <v>75</v>
      </c>
      <c r="G195" s="85">
        <v>1.9524999999999999</v>
      </c>
      <c r="H195" s="175">
        <v>2.69</v>
      </c>
      <c r="I195" s="86">
        <f t="shared" si="19"/>
        <v>5.25</v>
      </c>
    </row>
    <row r="196" spans="1:9">
      <c r="A196" s="87"/>
      <c r="B196" s="80"/>
      <c r="C196" s="80"/>
      <c r="D196" s="80"/>
      <c r="E196" s="88"/>
      <c r="F196" s="89"/>
      <c r="G196" s="6"/>
      <c r="H196" s="90"/>
      <c r="I196" s="91"/>
    </row>
    <row r="197" spans="1:9">
      <c r="A197" s="92" t="s">
        <v>15</v>
      </c>
      <c r="B197" s="81"/>
      <c r="C197" s="4"/>
      <c r="D197" s="80"/>
      <c r="E197" s="88"/>
      <c r="F197" s="5"/>
      <c r="G197" s="3"/>
      <c r="H197" s="93"/>
      <c r="I197" s="94"/>
    </row>
    <row r="198" spans="1:9">
      <c r="A198" s="95" t="s">
        <v>1283</v>
      </c>
      <c r="B198" s="96"/>
      <c r="C198" s="97"/>
      <c r="D198" s="97"/>
      <c r="E198" s="330" t="s">
        <v>16</v>
      </c>
      <c r="F198" s="330"/>
      <c r="G198" s="330"/>
      <c r="H198" s="330"/>
      <c r="I198" s="98">
        <f>SUM(I191:I195)</f>
        <v>61.129999999999995</v>
      </c>
    </row>
    <row r="201" spans="1:9" ht="60" customHeight="1">
      <c r="A201" s="158"/>
      <c r="B201" s="160"/>
      <c r="C201" s="99" t="s">
        <v>641</v>
      </c>
      <c r="D201" s="327" t="s">
        <v>684</v>
      </c>
      <c r="E201" s="328"/>
      <c r="F201" s="328"/>
      <c r="G201" s="329"/>
      <c r="H201" s="183" t="s">
        <v>26</v>
      </c>
      <c r="I201" s="184">
        <f>I213</f>
        <v>567.07000000000005</v>
      </c>
    </row>
    <row r="202" spans="1:9">
      <c r="A202" s="159"/>
      <c r="B202" s="79"/>
      <c r="C202" s="82"/>
      <c r="D202" s="82"/>
      <c r="E202" s="83"/>
      <c r="F202" s="83"/>
      <c r="G202" s="83"/>
      <c r="H202" s="83"/>
      <c r="I202" s="84"/>
    </row>
    <row r="203" spans="1:9" ht="15.75">
      <c r="A203" s="76" t="s">
        <v>10</v>
      </c>
      <c r="B203" s="76" t="s">
        <v>412</v>
      </c>
      <c r="C203" s="76" t="s">
        <v>8</v>
      </c>
      <c r="D203" s="150"/>
      <c r="E203" s="151" t="s">
        <v>11</v>
      </c>
      <c r="F203" s="77" t="s">
        <v>409</v>
      </c>
      <c r="G203" s="78" t="s">
        <v>12</v>
      </c>
      <c r="H203" s="76" t="s">
        <v>13</v>
      </c>
      <c r="I203" s="78" t="s">
        <v>14</v>
      </c>
    </row>
    <row r="204" spans="1:9" ht="25.5">
      <c r="A204" s="152" t="s">
        <v>476</v>
      </c>
      <c r="B204" s="153" t="s">
        <v>560</v>
      </c>
      <c r="C204" s="154" t="s">
        <v>86</v>
      </c>
      <c r="D204" s="149"/>
      <c r="E204" s="148" t="s">
        <v>95</v>
      </c>
      <c r="F204" s="75" t="s">
        <v>27</v>
      </c>
      <c r="G204" s="85">
        <v>1.2800000000000001E-2</v>
      </c>
      <c r="H204" s="175">
        <v>626.69000000000005</v>
      </c>
      <c r="I204" s="86">
        <f>IF(H204=" ",0,ROUND(G204*H204,2))</f>
        <v>8.02</v>
      </c>
    </row>
    <row r="205" spans="1:9" ht="25.5">
      <c r="A205" s="155" t="s">
        <v>454</v>
      </c>
      <c r="B205" s="28" t="s">
        <v>1421</v>
      </c>
      <c r="C205" s="26">
        <v>88309</v>
      </c>
      <c r="D205" s="149"/>
      <c r="E205" s="149" t="s">
        <v>41</v>
      </c>
      <c r="F205" s="75" t="s">
        <v>33</v>
      </c>
      <c r="G205" s="85">
        <v>2</v>
      </c>
      <c r="H205" s="175">
        <v>25.27</v>
      </c>
      <c r="I205" s="86">
        <f t="shared" ref="I205:I210" si="20">IF(H205=" ",0,ROUND(G205*H205,2))</f>
        <v>50.54</v>
      </c>
    </row>
    <row r="206" spans="1:9" ht="25.5">
      <c r="A206" s="155" t="s">
        <v>454</v>
      </c>
      <c r="B206" s="28" t="s">
        <v>1421</v>
      </c>
      <c r="C206" s="26">
        <v>88316</v>
      </c>
      <c r="D206" s="149"/>
      <c r="E206" s="149" t="s">
        <v>34</v>
      </c>
      <c r="F206" s="75" t="s">
        <v>33</v>
      </c>
      <c r="G206" s="85">
        <v>2</v>
      </c>
      <c r="H206" s="175">
        <v>18.53</v>
      </c>
      <c r="I206" s="86">
        <f t="shared" si="20"/>
        <v>37.06</v>
      </c>
    </row>
    <row r="207" spans="1:9" ht="76.5">
      <c r="A207" s="155" t="s">
        <v>1419</v>
      </c>
      <c r="B207" s="28" t="s">
        <v>560</v>
      </c>
      <c r="C207" s="26" t="s">
        <v>261</v>
      </c>
      <c r="D207" s="149"/>
      <c r="E207" s="149" t="s">
        <v>262</v>
      </c>
      <c r="F207" s="75" t="s">
        <v>29</v>
      </c>
      <c r="G207" s="85">
        <v>0.66</v>
      </c>
      <c r="H207" s="175">
        <v>187.47</v>
      </c>
      <c r="I207" s="86">
        <f>IF(H207=" ",0,ROUND(G207*H207,2))</f>
        <v>123.73</v>
      </c>
    </row>
    <row r="208" spans="1:9" ht="63.75">
      <c r="A208" s="155" t="s">
        <v>1419</v>
      </c>
      <c r="B208" s="28" t="s">
        <v>560</v>
      </c>
      <c r="C208" s="26" t="s">
        <v>122</v>
      </c>
      <c r="D208" s="149"/>
      <c r="E208" s="149" t="s">
        <v>260</v>
      </c>
      <c r="F208" s="75" t="s">
        <v>29</v>
      </c>
      <c r="G208" s="85">
        <v>1.32</v>
      </c>
      <c r="H208" s="175">
        <v>48.71</v>
      </c>
      <c r="I208" s="86">
        <f>IF(H208=" ",0,ROUND(G208*H208,2))</f>
        <v>64.3</v>
      </c>
    </row>
    <row r="209" spans="1:9" ht="38.25">
      <c r="A209" s="155" t="s">
        <v>477</v>
      </c>
      <c r="B209" s="28" t="s">
        <v>560</v>
      </c>
      <c r="C209" s="26" t="s">
        <v>98</v>
      </c>
      <c r="D209" s="149"/>
      <c r="E209" s="149" t="s">
        <v>102</v>
      </c>
      <c r="F209" s="75" t="s">
        <v>30</v>
      </c>
      <c r="G209" s="85">
        <v>4.97</v>
      </c>
      <c r="H209" s="175">
        <v>7.53</v>
      </c>
      <c r="I209" s="86">
        <f t="shared" si="20"/>
        <v>37.42</v>
      </c>
    </row>
    <row r="210" spans="1:9" ht="38.25">
      <c r="A210" s="155" t="s">
        <v>477</v>
      </c>
      <c r="B210" s="28" t="s">
        <v>560</v>
      </c>
      <c r="C210" s="26" t="s">
        <v>99</v>
      </c>
      <c r="D210" s="149"/>
      <c r="E210" s="149" t="s">
        <v>481</v>
      </c>
      <c r="F210" s="75" t="s">
        <v>26</v>
      </c>
      <c r="G210" s="85">
        <v>1</v>
      </c>
      <c r="H210" s="175">
        <v>246</v>
      </c>
      <c r="I210" s="86">
        <f t="shared" si="20"/>
        <v>246</v>
      </c>
    </row>
    <row r="211" spans="1:9">
      <c r="A211" s="87"/>
      <c r="B211" s="80"/>
      <c r="C211" s="80"/>
      <c r="D211" s="80"/>
      <c r="E211" s="88"/>
      <c r="F211" s="89"/>
      <c r="G211" s="6"/>
      <c r="H211" s="90"/>
      <c r="I211" s="91"/>
    </row>
    <row r="212" spans="1:9">
      <c r="A212" s="92" t="s">
        <v>15</v>
      </c>
      <c r="B212" s="81"/>
      <c r="C212" s="4"/>
      <c r="D212" s="80"/>
      <c r="E212" s="88"/>
      <c r="F212" s="5"/>
      <c r="G212" s="3"/>
      <c r="H212" s="93"/>
      <c r="I212" s="94"/>
    </row>
    <row r="213" spans="1:9">
      <c r="A213" s="95" t="s">
        <v>683</v>
      </c>
      <c r="B213" s="96"/>
      <c r="C213" s="97"/>
      <c r="D213" s="97"/>
      <c r="E213" s="330" t="s">
        <v>16</v>
      </c>
      <c r="F213" s="330"/>
      <c r="G213" s="330"/>
      <c r="H213" s="330"/>
      <c r="I213" s="98">
        <f>SUM(I204:I210)</f>
        <v>567.07000000000005</v>
      </c>
    </row>
    <row r="216" spans="1:9" ht="36" customHeight="1">
      <c r="A216" s="158"/>
      <c r="B216" s="160"/>
      <c r="C216" s="99" t="s">
        <v>669</v>
      </c>
      <c r="D216" s="327" t="s">
        <v>710</v>
      </c>
      <c r="E216" s="328"/>
      <c r="F216" s="328"/>
      <c r="G216" s="329"/>
      <c r="H216" s="183" t="s">
        <v>711</v>
      </c>
      <c r="I216" s="184">
        <f>I225</f>
        <v>500.14</v>
      </c>
    </row>
    <row r="217" spans="1:9">
      <c r="A217" s="159"/>
      <c r="B217" s="79"/>
      <c r="C217" s="82"/>
      <c r="D217" s="82"/>
      <c r="E217" s="83"/>
      <c r="F217" s="83"/>
      <c r="G217" s="83"/>
      <c r="H217" s="83"/>
      <c r="I217" s="84"/>
    </row>
    <row r="218" spans="1:9" ht="15.75">
      <c r="A218" s="76" t="s">
        <v>10</v>
      </c>
      <c r="B218" s="76" t="s">
        <v>412</v>
      </c>
      <c r="C218" s="76" t="s">
        <v>8</v>
      </c>
      <c r="D218" s="150"/>
      <c r="E218" s="151" t="s">
        <v>11</v>
      </c>
      <c r="F218" s="77" t="s">
        <v>409</v>
      </c>
      <c r="G218" s="78" t="s">
        <v>12</v>
      </c>
      <c r="H218" s="76" t="s">
        <v>13</v>
      </c>
      <c r="I218" s="78" t="s">
        <v>14</v>
      </c>
    </row>
    <row r="219" spans="1:9" ht="25.5">
      <c r="A219" s="152" t="s">
        <v>454</v>
      </c>
      <c r="B219" s="153" t="s">
        <v>1421</v>
      </c>
      <c r="C219" s="154">
        <v>88267</v>
      </c>
      <c r="D219" s="149"/>
      <c r="E219" s="148" t="s">
        <v>43</v>
      </c>
      <c r="F219" s="75" t="s">
        <v>33</v>
      </c>
      <c r="G219" s="85">
        <v>0.16669999999999999</v>
      </c>
      <c r="H219" s="175">
        <v>24.51</v>
      </c>
      <c r="I219" s="86">
        <f>IF(H219=" ",0,ROUND(G219*H219,2))</f>
        <v>4.09</v>
      </c>
    </row>
    <row r="220" spans="1:9" ht="25.5">
      <c r="A220" s="155" t="s">
        <v>454</v>
      </c>
      <c r="B220" s="28" t="s">
        <v>1421</v>
      </c>
      <c r="C220" s="26">
        <v>88316</v>
      </c>
      <c r="D220" s="149"/>
      <c r="E220" s="149" t="s">
        <v>34</v>
      </c>
      <c r="F220" s="75" t="s">
        <v>33</v>
      </c>
      <c r="G220" s="85">
        <v>5.2499999999999998E-2</v>
      </c>
      <c r="H220" s="175">
        <v>18.53</v>
      </c>
      <c r="I220" s="86">
        <f t="shared" ref="I220:I222" si="21">IF(H220=" ",0,ROUND(G220*H220,2))</f>
        <v>0.97</v>
      </c>
    </row>
    <row r="221" spans="1:9" ht="25.5">
      <c r="A221" s="155" t="s">
        <v>455</v>
      </c>
      <c r="B221" s="28" t="s">
        <v>1421</v>
      </c>
      <c r="C221" s="26">
        <v>3146</v>
      </c>
      <c r="D221" s="149"/>
      <c r="E221" s="149" t="s">
        <v>342</v>
      </c>
      <c r="F221" s="75" t="s">
        <v>72</v>
      </c>
      <c r="G221" s="85">
        <v>2.1000000000000001E-2</v>
      </c>
      <c r="H221" s="175">
        <v>3.68</v>
      </c>
      <c r="I221" s="86">
        <f t="shared" si="21"/>
        <v>0.08</v>
      </c>
    </row>
    <row r="222" spans="1:9" ht="25.5">
      <c r="A222" s="155" t="s">
        <v>413</v>
      </c>
      <c r="B222" s="28" t="s">
        <v>411</v>
      </c>
      <c r="C222" s="26"/>
      <c r="D222" s="149"/>
      <c r="E222" s="187" t="s">
        <v>712</v>
      </c>
      <c r="F222" s="75" t="s">
        <v>72</v>
      </c>
      <c r="G222" s="85">
        <v>1</v>
      </c>
      <c r="H222" s="175">
        <v>495</v>
      </c>
      <c r="I222" s="86">
        <f t="shared" si="21"/>
        <v>495</v>
      </c>
    </row>
    <row r="223" spans="1:9">
      <c r="A223" s="87"/>
      <c r="B223" s="80"/>
      <c r="C223" s="80"/>
      <c r="D223" s="80"/>
      <c r="E223" s="88"/>
      <c r="F223" s="89"/>
      <c r="G223" s="6"/>
      <c r="H223" s="90"/>
      <c r="I223" s="91"/>
    </row>
    <row r="224" spans="1:9">
      <c r="A224" s="92" t="s">
        <v>15</v>
      </c>
      <c r="B224" s="81"/>
      <c r="C224" s="4"/>
      <c r="D224" s="80"/>
      <c r="E224" s="88"/>
      <c r="F224" s="5"/>
      <c r="G224" s="3"/>
      <c r="H224" s="93"/>
      <c r="I224" s="94"/>
    </row>
    <row r="225" spans="1:9">
      <c r="A225" s="95"/>
      <c r="B225" s="96"/>
      <c r="C225" s="97"/>
      <c r="D225" s="97"/>
      <c r="E225" s="330" t="s">
        <v>16</v>
      </c>
      <c r="F225" s="330"/>
      <c r="G225" s="330"/>
      <c r="H225" s="330"/>
      <c r="I225" s="98">
        <f>SUM(I219:I222)</f>
        <v>500.14</v>
      </c>
    </row>
    <row r="228" spans="1:9" ht="60" customHeight="1">
      <c r="A228" s="158"/>
      <c r="B228" s="160"/>
      <c r="C228" s="99" t="s">
        <v>672</v>
      </c>
      <c r="D228" s="327" t="s">
        <v>732</v>
      </c>
      <c r="E228" s="328"/>
      <c r="F228" s="328"/>
      <c r="G228" s="329"/>
      <c r="H228" s="183" t="s">
        <v>711</v>
      </c>
      <c r="I228" s="184">
        <f>I242</f>
        <v>1630.92</v>
      </c>
    </row>
    <row r="229" spans="1:9">
      <c r="A229" s="159"/>
      <c r="B229" s="79"/>
      <c r="C229" s="82"/>
      <c r="D229" s="82"/>
      <c r="E229" s="83"/>
      <c r="F229" s="83"/>
      <c r="G229" s="83"/>
      <c r="H229" s="83"/>
      <c r="I229" s="84"/>
    </row>
    <row r="230" spans="1:9" ht="15.75">
      <c r="A230" s="76" t="s">
        <v>10</v>
      </c>
      <c r="B230" s="76" t="s">
        <v>412</v>
      </c>
      <c r="C230" s="76" t="s">
        <v>8</v>
      </c>
      <c r="D230" s="150"/>
      <c r="E230" s="151" t="s">
        <v>11</v>
      </c>
      <c r="F230" s="77" t="s">
        <v>409</v>
      </c>
      <c r="G230" s="78" t="s">
        <v>12</v>
      </c>
      <c r="H230" s="76" t="s">
        <v>13</v>
      </c>
      <c r="I230" s="78" t="s">
        <v>14</v>
      </c>
    </row>
    <row r="231" spans="1:9" ht="25.5">
      <c r="A231" s="152" t="s">
        <v>454</v>
      </c>
      <c r="B231" s="153" t="s">
        <v>1421</v>
      </c>
      <c r="C231" s="154">
        <v>88315</v>
      </c>
      <c r="D231" s="149"/>
      <c r="E231" s="148" t="s">
        <v>44</v>
      </c>
      <c r="F231" s="75" t="s">
        <v>33</v>
      </c>
      <c r="G231" s="85">
        <v>1</v>
      </c>
      <c r="H231" s="175">
        <v>25.06</v>
      </c>
      <c r="I231" s="86">
        <f>IF(H231=" ",0,ROUND(G231*H231,2))</f>
        <v>25.06</v>
      </c>
    </row>
    <row r="232" spans="1:9" ht="25.5">
      <c r="A232" s="155" t="s">
        <v>454</v>
      </c>
      <c r="B232" s="28" t="s">
        <v>1421</v>
      </c>
      <c r="C232" s="26">
        <v>88316</v>
      </c>
      <c r="D232" s="149"/>
      <c r="E232" s="149" t="s">
        <v>34</v>
      </c>
      <c r="F232" s="75" t="s">
        <v>33</v>
      </c>
      <c r="G232" s="85">
        <v>1</v>
      </c>
      <c r="H232" s="175">
        <v>18.53</v>
      </c>
      <c r="I232" s="86">
        <f t="shared" ref="I232:I239" si="22">IF(H232=" ",0,ROUND(G232*H232,2))</f>
        <v>18.53</v>
      </c>
    </row>
    <row r="233" spans="1:9" ht="25.5">
      <c r="A233" s="155" t="s">
        <v>413</v>
      </c>
      <c r="B233" s="28" t="s">
        <v>411</v>
      </c>
      <c r="C233" s="26"/>
      <c r="D233" s="149"/>
      <c r="E233" s="187" t="s">
        <v>729</v>
      </c>
      <c r="F233" s="75" t="s">
        <v>711</v>
      </c>
      <c r="G233" s="85">
        <v>1</v>
      </c>
      <c r="H233" s="175">
        <v>858.63333333333333</v>
      </c>
      <c r="I233" s="86">
        <f t="shared" si="22"/>
        <v>858.63</v>
      </c>
    </row>
    <row r="234" spans="1:9" ht="63.75">
      <c r="A234" s="155" t="s">
        <v>455</v>
      </c>
      <c r="B234" s="28" t="s">
        <v>1421</v>
      </c>
      <c r="C234" s="26">
        <v>38179</v>
      </c>
      <c r="D234" s="149"/>
      <c r="E234" s="149" t="s">
        <v>556</v>
      </c>
      <c r="F234" s="75" t="s">
        <v>72</v>
      </c>
      <c r="G234" s="85">
        <v>1</v>
      </c>
      <c r="H234" s="175">
        <v>48.4</v>
      </c>
      <c r="I234" s="86">
        <f t="shared" si="22"/>
        <v>48.4</v>
      </c>
    </row>
    <row r="235" spans="1:9" ht="89.25">
      <c r="A235" s="155" t="s">
        <v>1420</v>
      </c>
      <c r="B235" s="28" t="s">
        <v>560</v>
      </c>
      <c r="C235" s="26" t="s">
        <v>467</v>
      </c>
      <c r="D235" s="149"/>
      <c r="E235" s="149" t="s">
        <v>473</v>
      </c>
      <c r="F235" s="75" t="s">
        <v>56</v>
      </c>
      <c r="G235" s="85">
        <v>2</v>
      </c>
      <c r="H235" s="175">
        <v>118.2972</v>
      </c>
      <c r="I235" s="86">
        <f t="shared" si="22"/>
        <v>236.59</v>
      </c>
    </row>
    <row r="236" spans="1:9" ht="63.75">
      <c r="A236" s="155" t="s">
        <v>455</v>
      </c>
      <c r="B236" s="28" t="s">
        <v>1421</v>
      </c>
      <c r="C236" s="26">
        <v>43613</v>
      </c>
      <c r="D236" s="149"/>
      <c r="E236" s="149" t="s">
        <v>554</v>
      </c>
      <c r="F236" s="75" t="s">
        <v>79</v>
      </c>
      <c r="G236" s="85">
        <v>1</v>
      </c>
      <c r="H236" s="175">
        <v>76.53</v>
      </c>
      <c r="I236" s="86">
        <f t="shared" ref="I236" si="23">IF(H236=" ",0,ROUND(G236*H236,2))</f>
        <v>76.53</v>
      </c>
    </row>
    <row r="237" spans="1:9" ht="51">
      <c r="A237" s="155" t="s">
        <v>455</v>
      </c>
      <c r="B237" s="28" t="s">
        <v>1421</v>
      </c>
      <c r="C237" s="26">
        <v>7568</v>
      </c>
      <c r="D237" s="149"/>
      <c r="E237" s="149" t="s">
        <v>329</v>
      </c>
      <c r="F237" s="75" t="s">
        <v>72</v>
      </c>
      <c r="G237" s="85">
        <v>4</v>
      </c>
      <c r="H237" s="175">
        <v>0.86</v>
      </c>
      <c r="I237" s="86">
        <f t="shared" si="22"/>
        <v>3.44</v>
      </c>
    </row>
    <row r="238" spans="1:9" ht="25.5">
      <c r="A238" s="155" t="s">
        <v>455</v>
      </c>
      <c r="B238" s="28" t="s">
        <v>1421</v>
      </c>
      <c r="C238" s="26">
        <v>4791</v>
      </c>
      <c r="D238" s="149"/>
      <c r="E238" s="149" t="s">
        <v>321</v>
      </c>
      <c r="F238" s="75" t="s">
        <v>76</v>
      </c>
      <c r="G238" s="85">
        <v>0.14399999999999999</v>
      </c>
      <c r="H238" s="175">
        <v>49.33</v>
      </c>
      <c r="I238" s="86">
        <f t="shared" ref="I238" si="24">IF(H238=" ",0,ROUND(G238*H238,2))</f>
        <v>7.1</v>
      </c>
    </row>
    <row r="239" spans="1:9" ht="25.5">
      <c r="A239" s="155" t="s">
        <v>413</v>
      </c>
      <c r="B239" s="28" t="s">
        <v>411</v>
      </c>
      <c r="C239" s="26"/>
      <c r="D239" s="149"/>
      <c r="E239" s="187" t="s">
        <v>730</v>
      </c>
      <c r="F239" s="75" t="s">
        <v>711</v>
      </c>
      <c r="G239" s="85">
        <v>2</v>
      </c>
      <c r="H239" s="175">
        <v>178.32000000000002</v>
      </c>
      <c r="I239" s="86">
        <f t="shared" si="22"/>
        <v>356.64</v>
      </c>
    </row>
    <row r="240" spans="1:9">
      <c r="A240" s="87"/>
      <c r="B240" s="80"/>
      <c r="C240" s="80"/>
      <c r="D240" s="80"/>
      <c r="E240" s="88"/>
      <c r="F240" s="89"/>
      <c r="G240" s="6"/>
      <c r="H240" s="90"/>
      <c r="I240" s="91"/>
    </row>
    <row r="241" spans="1:9">
      <c r="A241" s="92" t="s">
        <v>15</v>
      </c>
      <c r="B241" s="81"/>
      <c r="C241" s="4"/>
      <c r="D241" s="80"/>
      <c r="E241" s="88"/>
      <c r="F241" s="5"/>
      <c r="G241" s="3"/>
      <c r="H241" s="93"/>
      <c r="I241" s="94"/>
    </row>
    <row r="242" spans="1:9">
      <c r="A242" s="95"/>
      <c r="B242" s="96"/>
      <c r="C242" s="97"/>
      <c r="D242" s="97"/>
      <c r="E242" s="330" t="s">
        <v>16</v>
      </c>
      <c r="F242" s="330"/>
      <c r="G242" s="330"/>
      <c r="H242" s="330"/>
      <c r="I242" s="98">
        <f>SUM(I231:I239)</f>
        <v>1630.92</v>
      </c>
    </row>
    <row r="245" spans="1:9" ht="75" customHeight="1">
      <c r="A245" s="158"/>
      <c r="B245" s="160"/>
      <c r="C245" s="99" t="s">
        <v>674</v>
      </c>
      <c r="D245" s="327" t="s">
        <v>737</v>
      </c>
      <c r="E245" s="328"/>
      <c r="F245" s="328"/>
      <c r="G245" s="329"/>
      <c r="H245" s="183" t="s">
        <v>26</v>
      </c>
      <c r="I245" s="184">
        <f>I252</f>
        <v>777.68999999999994</v>
      </c>
    </row>
    <row r="246" spans="1:9">
      <c r="A246" s="159"/>
      <c r="B246" s="79"/>
      <c r="C246" s="82"/>
      <c r="D246" s="82"/>
      <c r="E246" s="83"/>
      <c r="F246" s="83"/>
      <c r="G246" s="83"/>
      <c r="H246" s="83"/>
      <c r="I246" s="84"/>
    </row>
    <row r="247" spans="1:9" ht="15.75">
      <c r="A247" s="76" t="s">
        <v>10</v>
      </c>
      <c r="B247" s="76" t="s">
        <v>412</v>
      </c>
      <c r="C247" s="76" t="s">
        <v>8</v>
      </c>
      <c r="D247" s="150"/>
      <c r="E247" s="151" t="s">
        <v>11</v>
      </c>
      <c r="F247" s="77" t="s">
        <v>409</v>
      </c>
      <c r="G247" s="78" t="s">
        <v>12</v>
      </c>
      <c r="H247" s="76" t="s">
        <v>13</v>
      </c>
      <c r="I247" s="78" t="s">
        <v>14</v>
      </c>
    </row>
    <row r="248" spans="1:9" ht="51">
      <c r="A248" s="152" t="s">
        <v>454</v>
      </c>
      <c r="B248" s="153" t="s">
        <v>1421</v>
      </c>
      <c r="C248" s="154">
        <v>91341</v>
      </c>
      <c r="D248" s="149"/>
      <c r="E248" s="148" t="s">
        <v>109</v>
      </c>
      <c r="F248" s="75" t="s">
        <v>26</v>
      </c>
      <c r="G248" s="85">
        <v>1</v>
      </c>
      <c r="H248" s="175">
        <v>663.54</v>
      </c>
      <c r="I248" s="86">
        <f>IF(H248=" ",0,ROUND(G248*H248,2))</f>
        <v>663.54</v>
      </c>
    </row>
    <row r="249" spans="1:9" ht="63.75">
      <c r="A249" s="155" t="s">
        <v>454</v>
      </c>
      <c r="B249" s="28" t="s">
        <v>1421</v>
      </c>
      <c r="C249" s="26">
        <v>90830</v>
      </c>
      <c r="D249" s="149"/>
      <c r="E249" s="149" t="s">
        <v>105</v>
      </c>
      <c r="F249" s="75" t="s">
        <v>56</v>
      </c>
      <c r="G249" s="85">
        <v>0.70028011204481788</v>
      </c>
      <c r="H249" s="175">
        <v>163.01</v>
      </c>
      <c r="I249" s="86">
        <f t="shared" ref="I249" si="25">IF(H249=" ",0,ROUND(G249*H249,2))</f>
        <v>114.15</v>
      </c>
    </row>
    <row r="250" spans="1:9">
      <c r="A250" s="87"/>
      <c r="B250" s="80"/>
      <c r="C250" s="80"/>
      <c r="D250" s="80"/>
      <c r="E250" s="88"/>
      <c r="F250" s="89"/>
      <c r="G250" s="6"/>
      <c r="H250" s="90"/>
      <c r="I250" s="91"/>
    </row>
    <row r="251" spans="1:9">
      <c r="A251" s="92" t="s">
        <v>15</v>
      </c>
      <c r="B251" s="81"/>
      <c r="C251" s="4"/>
      <c r="D251" s="80"/>
      <c r="E251" s="88"/>
      <c r="F251" s="5"/>
      <c r="G251" s="3"/>
      <c r="H251" s="93"/>
      <c r="I251" s="94"/>
    </row>
    <row r="252" spans="1:9">
      <c r="A252" s="95"/>
      <c r="B252" s="96"/>
      <c r="C252" s="97"/>
      <c r="D252" s="97"/>
      <c r="E252" s="330" t="s">
        <v>16</v>
      </c>
      <c r="F252" s="330"/>
      <c r="G252" s="330"/>
      <c r="H252" s="330"/>
      <c r="I252" s="98">
        <f>SUM(I248:I249)</f>
        <v>777.68999999999994</v>
      </c>
    </row>
    <row r="255" spans="1:9" ht="75" customHeight="1">
      <c r="A255" s="158"/>
      <c r="B255" s="160"/>
      <c r="C255" s="99" t="s">
        <v>682</v>
      </c>
      <c r="D255" s="327" t="s">
        <v>944</v>
      </c>
      <c r="E255" s="328"/>
      <c r="F255" s="328"/>
      <c r="G255" s="329"/>
      <c r="H255" s="183" t="s">
        <v>26</v>
      </c>
      <c r="I255" s="184">
        <f>I262</f>
        <v>750.33999999999992</v>
      </c>
    </row>
    <row r="256" spans="1:9">
      <c r="A256" s="159"/>
      <c r="B256" s="79"/>
      <c r="C256" s="82"/>
      <c r="D256" s="82"/>
      <c r="E256" s="83"/>
      <c r="F256" s="83"/>
      <c r="G256" s="83"/>
      <c r="H256" s="83"/>
      <c r="I256" s="84"/>
    </row>
    <row r="257" spans="1:9" ht="15.75">
      <c r="A257" s="76" t="s">
        <v>10</v>
      </c>
      <c r="B257" s="76" t="s">
        <v>412</v>
      </c>
      <c r="C257" s="76" t="s">
        <v>8</v>
      </c>
      <c r="D257" s="150"/>
      <c r="E257" s="151" t="s">
        <v>11</v>
      </c>
      <c r="F257" s="77" t="s">
        <v>409</v>
      </c>
      <c r="G257" s="78" t="s">
        <v>12</v>
      </c>
      <c r="H257" s="76" t="s">
        <v>13</v>
      </c>
      <c r="I257" s="78" t="s">
        <v>14</v>
      </c>
    </row>
    <row r="258" spans="1:9" ht="51">
      <c r="A258" s="152" t="s">
        <v>454</v>
      </c>
      <c r="B258" s="153" t="s">
        <v>1421</v>
      </c>
      <c r="C258" s="154">
        <v>91341</v>
      </c>
      <c r="D258" s="149"/>
      <c r="E258" s="148" t="s">
        <v>109</v>
      </c>
      <c r="F258" s="75" t="s">
        <v>26</v>
      </c>
      <c r="G258" s="85">
        <v>1</v>
      </c>
      <c r="H258" s="175">
        <v>663.54</v>
      </c>
      <c r="I258" s="86">
        <f>IF(H258=" ",0,ROUND(G258*H258,2))</f>
        <v>663.54</v>
      </c>
    </row>
    <row r="259" spans="1:9" ht="25.5">
      <c r="A259" s="155" t="s">
        <v>454</v>
      </c>
      <c r="B259" s="28" t="s">
        <v>1421</v>
      </c>
      <c r="C259" s="26">
        <v>100705</v>
      </c>
      <c r="D259" s="149"/>
      <c r="E259" s="149" t="s">
        <v>110</v>
      </c>
      <c r="F259" s="75" t="s">
        <v>56</v>
      </c>
      <c r="G259" s="85">
        <v>1.0593220338983051</v>
      </c>
      <c r="H259" s="175">
        <v>81.94</v>
      </c>
      <c r="I259" s="86">
        <f t="shared" ref="I259" si="26">IF(H259=" ",0,ROUND(G259*H259,2))</f>
        <v>86.8</v>
      </c>
    </row>
    <row r="260" spans="1:9">
      <c r="A260" s="87"/>
      <c r="B260" s="80"/>
      <c r="C260" s="80"/>
      <c r="D260" s="80"/>
      <c r="E260" s="88"/>
      <c r="F260" s="89"/>
      <c r="G260" s="6"/>
      <c r="H260" s="90"/>
      <c r="I260" s="91"/>
    </row>
    <row r="261" spans="1:9">
      <c r="A261" s="92" t="s">
        <v>15</v>
      </c>
      <c r="B261" s="81"/>
      <c r="C261" s="4"/>
      <c r="D261" s="80"/>
      <c r="E261" s="88"/>
      <c r="F261" s="5"/>
      <c r="G261" s="3"/>
      <c r="H261" s="93"/>
      <c r="I261" s="94"/>
    </row>
    <row r="262" spans="1:9">
      <c r="A262" s="95"/>
      <c r="B262" s="96"/>
      <c r="C262" s="97"/>
      <c r="D262" s="97"/>
      <c r="E262" s="330" t="s">
        <v>16</v>
      </c>
      <c r="F262" s="330"/>
      <c r="G262" s="330"/>
      <c r="H262" s="330"/>
      <c r="I262" s="98">
        <f>SUM(I258:I259)</f>
        <v>750.33999999999992</v>
      </c>
    </row>
    <row r="265" spans="1:9" ht="75" customHeight="1">
      <c r="A265" s="158"/>
      <c r="B265" s="160"/>
      <c r="C265" s="99" t="s">
        <v>709</v>
      </c>
      <c r="D265" s="327" t="s">
        <v>740</v>
      </c>
      <c r="E265" s="328"/>
      <c r="F265" s="328"/>
      <c r="G265" s="329"/>
      <c r="H265" s="183" t="s">
        <v>26</v>
      </c>
      <c r="I265" s="184">
        <f>I277</f>
        <v>584.04000000000008</v>
      </c>
    </row>
    <row r="266" spans="1:9">
      <c r="A266" s="159"/>
      <c r="B266" s="79"/>
      <c r="C266" s="82"/>
      <c r="D266" s="82"/>
      <c r="E266" s="83"/>
      <c r="F266" s="83"/>
      <c r="G266" s="83"/>
      <c r="H266" s="83"/>
      <c r="I266" s="84"/>
    </row>
    <row r="267" spans="1:9" ht="15.75">
      <c r="A267" s="76" t="s">
        <v>10</v>
      </c>
      <c r="B267" s="76" t="s">
        <v>412</v>
      </c>
      <c r="C267" s="76" t="s">
        <v>8</v>
      </c>
      <c r="D267" s="150"/>
      <c r="E267" s="151" t="s">
        <v>11</v>
      </c>
      <c r="F267" s="77" t="s">
        <v>409</v>
      </c>
      <c r="G267" s="78" t="s">
        <v>12</v>
      </c>
      <c r="H267" s="76" t="s">
        <v>13</v>
      </c>
      <c r="I267" s="78" t="s">
        <v>14</v>
      </c>
    </row>
    <row r="268" spans="1:9" ht="25.5">
      <c r="A268" s="152" t="s">
        <v>454</v>
      </c>
      <c r="B268" s="153" t="s">
        <v>1421</v>
      </c>
      <c r="C268" s="154">
        <v>88316</v>
      </c>
      <c r="D268" s="149"/>
      <c r="E268" s="148" t="s">
        <v>34</v>
      </c>
      <c r="F268" s="75" t="s">
        <v>33</v>
      </c>
      <c r="G268" s="85">
        <v>4</v>
      </c>
      <c r="H268" s="175">
        <v>18.53</v>
      </c>
      <c r="I268" s="86">
        <f>IF(H268=" ",0,ROUND(G268*H268,2))</f>
        <v>74.12</v>
      </c>
    </row>
    <row r="269" spans="1:9" ht="25.5">
      <c r="A269" s="155" t="s">
        <v>454</v>
      </c>
      <c r="B269" s="28" t="s">
        <v>1421</v>
      </c>
      <c r="C269" s="26">
        <v>88325</v>
      </c>
      <c r="D269" s="149"/>
      <c r="E269" s="149" t="s">
        <v>50</v>
      </c>
      <c r="F269" s="75" t="s">
        <v>33</v>
      </c>
      <c r="G269" s="85">
        <v>4</v>
      </c>
      <c r="H269" s="175">
        <v>20.440000000000001</v>
      </c>
      <c r="I269" s="86">
        <f t="shared" ref="I269:I274" si="27">IF(H269=" ",0,ROUND(G269*H269,2))</f>
        <v>81.760000000000005</v>
      </c>
    </row>
    <row r="270" spans="1:9" ht="102">
      <c r="A270" s="155" t="s">
        <v>455</v>
      </c>
      <c r="B270" s="28" t="s">
        <v>1421</v>
      </c>
      <c r="C270" s="26">
        <v>3104</v>
      </c>
      <c r="D270" s="149"/>
      <c r="E270" s="149" t="s">
        <v>334</v>
      </c>
      <c r="F270" s="75" t="s">
        <v>79</v>
      </c>
      <c r="G270" s="85">
        <v>0.52910052910052907</v>
      </c>
      <c r="H270" s="175">
        <v>146.36000000000001</v>
      </c>
      <c r="I270" s="86">
        <f t="shared" si="27"/>
        <v>77.44</v>
      </c>
    </row>
    <row r="271" spans="1:9" ht="25.5">
      <c r="A271" s="155" t="s">
        <v>455</v>
      </c>
      <c r="B271" s="28" t="s">
        <v>1421</v>
      </c>
      <c r="C271" s="26">
        <v>10506</v>
      </c>
      <c r="D271" s="149"/>
      <c r="E271" s="149" t="s">
        <v>393</v>
      </c>
      <c r="F271" s="75" t="s">
        <v>74</v>
      </c>
      <c r="G271" s="85">
        <v>1</v>
      </c>
      <c r="H271" s="175">
        <v>157.79</v>
      </c>
      <c r="I271" s="86">
        <f t="shared" si="27"/>
        <v>157.79</v>
      </c>
    </row>
    <row r="272" spans="1:9" ht="25.5">
      <c r="A272" s="155" t="s">
        <v>455</v>
      </c>
      <c r="B272" s="28" t="s">
        <v>1421</v>
      </c>
      <c r="C272" s="26">
        <v>34360</v>
      </c>
      <c r="D272" s="149"/>
      <c r="E272" s="149" t="s">
        <v>361</v>
      </c>
      <c r="F272" s="75" t="s">
        <v>76</v>
      </c>
      <c r="G272" s="85">
        <v>2.5912857142857142</v>
      </c>
      <c r="H272" s="175">
        <v>59.48</v>
      </c>
      <c r="I272" s="86">
        <f t="shared" si="27"/>
        <v>154.13</v>
      </c>
    </row>
    <row r="273" spans="1:9" ht="25.5">
      <c r="A273" s="155" t="s">
        <v>455</v>
      </c>
      <c r="B273" s="28" t="s">
        <v>1421</v>
      </c>
      <c r="C273" s="26">
        <v>39961</v>
      </c>
      <c r="D273" s="149"/>
      <c r="E273" s="149" t="s">
        <v>371</v>
      </c>
      <c r="F273" s="75" t="s">
        <v>72</v>
      </c>
      <c r="G273" s="85">
        <v>0.2</v>
      </c>
      <c r="H273" s="175">
        <v>19.899999999999999</v>
      </c>
      <c r="I273" s="86">
        <f t="shared" ref="I273" si="28">IF(H273=" ",0,ROUND(G273*H273,2))</f>
        <v>3.98</v>
      </c>
    </row>
    <row r="274" spans="1:9" ht="25.5">
      <c r="A274" s="155" t="s">
        <v>413</v>
      </c>
      <c r="B274" s="28" t="s">
        <v>411</v>
      </c>
      <c r="C274" s="26"/>
      <c r="D274" s="149"/>
      <c r="E274" s="187" t="s">
        <v>739</v>
      </c>
      <c r="F274" s="75" t="s">
        <v>711</v>
      </c>
      <c r="G274" s="85">
        <v>0.59523809523809523</v>
      </c>
      <c r="H274" s="175">
        <v>58.5</v>
      </c>
      <c r="I274" s="86">
        <f t="shared" si="27"/>
        <v>34.82</v>
      </c>
    </row>
    <row r="275" spans="1:9">
      <c r="A275" s="87"/>
      <c r="B275" s="80"/>
      <c r="C275" s="80"/>
      <c r="D275" s="80"/>
      <c r="E275" s="88"/>
      <c r="F275" s="89"/>
      <c r="G275" s="6"/>
      <c r="H275" s="90"/>
      <c r="I275" s="91"/>
    </row>
    <row r="276" spans="1:9">
      <c r="A276" s="92" t="s">
        <v>15</v>
      </c>
      <c r="B276" s="81"/>
      <c r="C276" s="4"/>
      <c r="D276" s="80"/>
      <c r="E276" s="88"/>
      <c r="F276" s="5"/>
      <c r="G276" s="3"/>
      <c r="H276" s="93"/>
      <c r="I276" s="94"/>
    </row>
    <row r="277" spans="1:9">
      <c r="A277" s="95" t="s">
        <v>965</v>
      </c>
      <c r="B277" s="96"/>
      <c r="C277" s="97"/>
      <c r="D277" s="97"/>
      <c r="E277" s="330" t="s">
        <v>16</v>
      </c>
      <c r="F277" s="330"/>
      <c r="G277" s="330"/>
      <c r="H277" s="330"/>
      <c r="I277" s="98">
        <f>SUM(I268:I274)</f>
        <v>584.04000000000008</v>
      </c>
    </row>
    <row r="280" spans="1:9" ht="45" customHeight="1">
      <c r="A280" s="158"/>
      <c r="B280" s="160"/>
      <c r="C280" s="99" t="s">
        <v>728</v>
      </c>
      <c r="D280" s="327" t="s">
        <v>775</v>
      </c>
      <c r="E280" s="328"/>
      <c r="F280" s="328"/>
      <c r="G280" s="329"/>
      <c r="H280" s="183" t="s">
        <v>711</v>
      </c>
      <c r="I280" s="184">
        <f>I288</f>
        <v>1433.2900000000002</v>
      </c>
    </row>
    <row r="281" spans="1:9">
      <c r="A281" s="159"/>
      <c r="B281" s="79"/>
      <c r="C281" s="82"/>
      <c r="D281" s="82"/>
      <c r="E281" s="83"/>
      <c r="F281" s="83"/>
      <c r="G281" s="83"/>
      <c r="H281" s="83"/>
      <c r="I281" s="84"/>
    </row>
    <row r="282" spans="1:9" ht="15.75">
      <c r="A282" s="76" t="s">
        <v>10</v>
      </c>
      <c r="B282" s="76" t="s">
        <v>412</v>
      </c>
      <c r="C282" s="76" t="s">
        <v>8</v>
      </c>
      <c r="D282" s="150"/>
      <c r="E282" s="151" t="s">
        <v>11</v>
      </c>
      <c r="F282" s="77" t="s">
        <v>409</v>
      </c>
      <c r="G282" s="78" t="s">
        <v>12</v>
      </c>
      <c r="H282" s="76" t="s">
        <v>13</v>
      </c>
      <c r="I282" s="78" t="s">
        <v>14</v>
      </c>
    </row>
    <row r="283" spans="1:9" ht="38.25">
      <c r="A283" s="152" t="s">
        <v>454</v>
      </c>
      <c r="B283" s="153" t="s">
        <v>1421</v>
      </c>
      <c r="C283" s="154">
        <v>88248</v>
      </c>
      <c r="D283" s="149"/>
      <c r="E283" s="148" t="s">
        <v>48</v>
      </c>
      <c r="F283" s="75" t="s">
        <v>33</v>
      </c>
      <c r="G283" s="85">
        <v>0.26860000000000001</v>
      </c>
      <c r="H283" s="175">
        <v>19.82</v>
      </c>
      <c r="I283" s="86">
        <f>IF(H283=" ",0,ROUND(G283*H283,2))</f>
        <v>5.32</v>
      </c>
    </row>
    <row r="284" spans="1:9" ht="25.5">
      <c r="A284" s="155" t="s">
        <v>454</v>
      </c>
      <c r="B284" s="28" t="s">
        <v>1421</v>
      </c>
      <c r="C284" s="26">
        <v>88267</v>
      </c>
      <c r="D284" s="149"/>
      <c r="E284" s="149" t="s">
        <v>43</v>
      </c>
      <c r="F284" s="75" t="s">
        <v>33</v>
      </c>
      <c r="G284" s="85">
        <v>0.26860000000000001</v>
      </c>
      <c r="H284" s="175">
        <v>24.51</v>
      </c>
      <c r="I284" s="86">
        <f t="shared" ref="I284:I285" si="29">IF(H284=" ",0,ROUND(G284*H284,2))</f>
        <v>6.58</v>
      </c>
    </row>
    <row r="285" spans="1:9" ht="25.5">
      <c r="A285" s="155" t="s">
        <v>413</v>
      </c>
      <c r="B285" s="28" t="s">
        <v>411</v>
      </c>
      <c r="C285" s="26"/>
      <c r="D285" s="149"/>
      <c r="E285" s="187" t="s">
        <v>774</v>
      </c>
      <c r="F285" s="75" t="s">
        <v>711</v>
      </c>
      <c r="G285" s="85">
        <v>1</v>
      </c>
      <c r="H285" s="175">
        <v>1421.3866666666665</v>
      </c>
      <c r="I285" s="86">
        <f t="shared" si="29"/>
        <v>1421.39</v>
      </c>
    </row>
    <row r="286" spans="1:9">
      <c r="A286" s="87"/>
      <c r="B286" s="80"/>
      <c r="C286" s="80"/>
      <c r="D286" s="80"/>
      <c r="E286" s="88"/>
      <c r="F286" s="89"/>
      <c r="G286" s="6"/>
      <c r="H286" s="90"/>
      <c r="I286" s="91"/>
    </row>
    <row r="287" spans="1:9">
      <c r="A287" s="92" t="s">
        <v>15</v>
      </c>
      <c r="B287" s="81"/>
      <c r="C287" s="4"/>
      <c r="D287" s="80"/>
      <c r="E287" s="88"/>
      <c r="F287" s="5"/>
      <c r="G287" s="3"/>
      <c r="H287" s="93"/>
      <c r="I287" s="94"/>
    </row>
    <row r="288" spans="1:9">
      <c r="A288" s="95" t="s">
        <v>773</v>
      </c>
      <c r="B288" s="96"/>
      <c r="C288" s="97"/>
      <c r="D288" s="97"/>
      <c r="E288" s="330" t="s">
        <v>16</v>
      </c>
      <c r="F288" s="330"/>
      <c r="G288" s="330"/>
      <c r="H288" s="330"/>
      <c r="I288" s="98">
        <f>SUM(I283:I285)</f>
        <v>1433.2900000000002</v>
      </c>
    </row>
    <row r="291" spans="1:9" ht="36" customHeight="1">
      <c r="A291" s="158"/>
      <c r="B291" s="160"/>
      <c r="C291" s="99" t="s">
        <v>733</v>
      </c>
      <c r="D291" s="327" t="s">
        <v>180</v>
      </c>
      <c r="E291" s="328"/>
      <c r="F291" s="328"/>
      <c r="G291" s="329"/>
      <c r="H291" s="183" t="s">
        <v>29</v>
      </c>
      <c r="I291" s="184">
        <f>I303</f>
        <v>78.62</v>
      </c>
    </row>
    <row r="292" spans="1:9">
      <c r="A292" s="159"/>
      <c r="B292" s="79"/>
      <c r="C292" s="82"/>
      <c r="D292" s="82"/>
      <c r="E292" s="83"/>
      <c r="F292" s="83"/>
      <c r="G292" s="83"/>
      <c r="H292" s="83"/>
      <c r="I292" s="84"/>
    </row>
    <row r="293" spans="1:9" ht="15.75">
      <c r="A293" s="76" t="s">
        <v>10</v>
      </c>
      <c r="B293" s="76" t="s">
        <v>412</v>
      </c>
      <c r="C293" s="76" t="s">
        <v>8</v>
      </c>
      <c r="D293" s="150"/>
      <c r="E293" s="151" t="s">
        <v>11</v>
      </c>
      <c r="F293" s="77" t="s">
        <v>409</v>
      </c>
      <c r="G293" s="78" t="s">
        <v>12</v>
      </c>
      <c r="H293" s="76" t="s">
        <v>13</v>
      </c>
      <c r="I293" s="78" t="s">
        <v>14</v>
      </c>
    </row>
    <row r="294" spans="1:9" ht="38.25">
      <c r="A294" s="152" t="s">
        <v>454</v>
      </c>
      <c r="B294" s="153" t="s">
        <v>1421</v>
      </c>
      <c r="C294" s="154">
        <v>88248</v>
      </c>
      <c r="D294" s="149"/>
      <c r="E294" s="148" t="s">
        <v>48</v>
      </c>
      <c r="F294" s="75" t="s">
        <v>33</v>
      </c>
      <c r="G294" s="85">
        <v>0.3</v>
      </c>
      <c r="H294" s="175">
        <v>19.82</v>
      </c>
      <c r="I294" s="86">
        <f>IF(H294=" ",0,ROUND(G294*H294,2))</f>
        <v>5.95</v>
      </c>
    </row>
    <row r="295" spans="1:9" ht="25.5">
      <c r="A295" s="155" t="s">
        <v>454</v>
      </c>
      <c r="B295" s="28" t="s">
        <v>1421</v>
      </c>
      <c r="C295" s="26">
        <v>88267</v>
      </c>
      <c r="D295" s="149"/>
      <c r="E295" s="149" t="s">
        <v>43</v>
      </c>
      <c r="F295" s="75" t="s">
        <v>33</v>
      </c>
      <c r="G295" s="85">
        <v>0.3</v>
      </c>
      <c r="H295" s="175">
        <v>24.51</v>
      </c>
      <c r="I295" s="86">
        <f t="shared" ref="I295:I300" si="30">IF(H295=" ",0,ROUND(G295*H295,2))</f>
        <v>7.35</v>
      </c>
    </row>
    <row r="296" spans="1:9" ht="25.5">
      <c r="A296" s="155" t="s">
        <v>455</v>
      </c>
      <c r="B296" s="28" t="s">
        <v>1421</v>
      </c>
      <c r="C296" s="26">
        <v>13</v>
      </c>
      <c r="D296" s="149"/>
      <c r="E296" s="149" t="s">
        <v>339</v>
      </c>
      <c r="F296" s="75" t="s">
        <v>76</v>
      </c>
      <c r="G296" s="85">
        <v>3.3333E-3</v>
      </c>
      <c r="H296" s="175">
        <v>22.17</v>
      </c>
      <c r="I296" s="86">
        <f t="shared" si="30"/>
        <v>7.0000000000000007E-2</v>
      </c>
    </row>
    <row r="297" spans="1:9" ht="25.5">
      <c r="A297" s="155" t="s">
        <v>455</v>
      </c>
      <c r="B297" s="28" t="s">
        <v>1421</v>
      </c>
      <c r="C297" s="26">
        <v>20083</v>
      </c>
      <c r="D297" s="149"/>
      <c r="E297" s="149" t="s">
        <v>373</v>
      </c>
      <c r="F297" s="75" t="s">
        <v>72</v>
      </c>
      <c r="G297" s="85">
        <v>1.2999999999999999E-3</v>
      </c>
      <c r="H297" s="175">
        <v>67.56</v>
      </c>
      <c r="I297" s="86">
        <f t="shared" si="30"/>
        <v>0.09</v>
      </c>
    </row>
    <row r="298" spans="1:9" ht="25.5">
      <c r="A298" s="155" t="s">
        <v>455</v>
      </c>
      <c r="B298" s="28" t="s">
        <v>1421</v>
      </c>
      <c r="C298" s="26">
        <v>9872</v>
      </c>
      <c r="D298" s="149"/>
      <c r="E298" s="149" t="s">
        <v>391</v>
      </c>
      <c r="F298" s="75" t="s">
        <v>75</v>
      </c>
      <c r="G298" s="85">
        <v>1.1499999999999999</v>
      </c>
      <c r="H298" s="175">
        <v>56.39</v>
      </c>
      <c r="I298" s="86">
        <f t="shared" si="30"/>
        <v>64.849999999999994</v>
      </c>
    </row>
    <row r="299" spans="1:9" ht="25.5">
      <c r="A299" s="155" t="s">
        <v>455</v>
      </c>
      <c r="B299" s="28" t="s">
        <v>1421</v>
      </c>
      <c r="C299" s="26">
        <v>122</v>
      </c>
      <c r="D299" s="149"/>
      <c r="E299" s="149" t="s">
        <v>323</v>
      </c>
      <c r="F299" s="75" t="s">
        <v>72</v>
      </c>
      <c r="G299" s="85">
        <v>3.6470588235294117E-3</v>
      </c>
      <c r="H299" s="175">
        <v>59.63</v>
      </c>
      <c r="I299" s="86">
        <f t="shared" si="30"/>
        <v>0.22</v>
      </c>
    </row>
    <row r="300" spans="1:9" ht="25.5">
      <c r="A300" s="155" t="s">
        <v>455</v>
      </c>
      <c r="B300" s="28" t="s">
        <v>1421</v>
      </c>
      <c r="C300" s="26">
        <v>38383</v>
      </c>
      <c r="D300" s="149"/>
      <c r="E300" s="149" t="s">
        <v>348</v>
      </c>
      <c r="F300" s="75" t="s">
        <v>72</v>
      </c>
      <c r="G300" s="85">
        <v>3.3333300000000003E-2</v>
      </c>
      <c r="H300" s="175">
        <v>2.61</v>
      </c>
      <c r="I300" s="86">
        <f t="shared" si="30"/>
        <v>0.09</v>
      </c>
    </row>
    <row r="301" spans="1:9">
      <c r="A301" s="87"/>
      <c r="B301" s="80"/>
      <c r="C301" s="80"/>
      <c r="D301" s="80"/>
      <c r="E301" s="88"/>
      <c r="F301" s="89"/>
      <c r="G301" s="6"/>
      <c r="H301" s="90"/>
      <c r="I301" s="91"/>
    </row>
    <row r="302" spans="1:9">
      <c r="A302" s="92" t="s">
        <v>15</v>
      </c>
      <c r="B302" s="81"/>
      <c r="C302" s="4"/>
      <c r="D302" s="80"/>
      <c r="E302" s="88"/>
      <c r="F302" s="5"/>
      <c r="G302" s="3"/>
      <c r="H302" s="93"/>
      <c r="I302" s="94"/>
    </row>
    <row r="303" spans="1:9">
      <c r="A303" s="95" t="s">
        <v>793</v>
      </c>
      <c r="B303" s="96"/>
      <c r="C303" s="97"/>
      <c r="D303" s="97"/>
      <c r="E303" s="330" t="s">
        <v>16</v>
      </c>
      <c r="F303" s="330"/>
      <c r="G303" s="330"/>
      <c r="H303" s="330"/>
      <c r="I303" s="98">
        <f>SUM(I294:I300)</f>
        <v>78.62</v>
      </c>
    </row>
    <row r="306" spans="1:9" ht="36" customHeight="1">
      <c r="A306" s="158"/>
      <c r="B306" s="160"/>
      <c r="C306" s="99" t="s">
        <v>735</v>
      </c>
      <c r="D306" s="327" t="s">
        <v>179</v>
      </c>
      <c r="E306" s="328"/>
      <c r="F306" s="328"/>
      <c r="G306" s="329"/>
      <c r="H306" s="183" t="s">
        <v>29</v>
      </c>
      <c r="I306" s="184">
        <f>I318</f>
        <v>25.42</v>
      </c>
    </row>
    <row r="307" spans="1:9">
      <c r="A307" s="159"/>
      <c r="B307" s="79"/>
      <c r="C307" s="82"/>
      <c r="D307" s="82"/>
      <c r="E307" s="83"/>
      <c r="F307" s="83"/>
      <c r="G307" s="83"/>
      <c r="H307" s="83"/>
      <c r="I307" s="84"/>
    </row>
    <row r="308" spans="1:9" ht="15.75">
      <c r="A308" s="76" t="s">
        <v>10</v>
      </c>
      <c r="B308" s="76" t="s">
        <v>412</v>
      </c>
      <c r="C308" s="76" t="s">
        <v>8</v>
      </c>
      <c r="D308" s="150"/>
      <c r="E308" s="151" t="s">
        <v>11</v>
      </c>
      <c r="F308" s="77" t="s">
        <v>409</v>
      </c>
      <c r="G308" s="78" t="s">
        <v>12</v>
      </c>
      <c r="H308" s="76" t="s">
        <v>13</v>
      </c>
      <c r="I308" s="78" t="s">
        <v>14</v>
      </c>
    </row>
    <row r="309" spans="1:9" ht="38.25">
      <c r="A309" s="152" t="s">
        <v>454</v>
      </c>
      <c r="B309" s="153" t="s">
        <v>1421</v>
      </c>
      <c r="C309" s="154">
        <v>88248</v>
      </c>
      <c r="D309" s="149"/>
      <c r="E309" s="148" t="s">
        <v>48</v>
      </c>
      <c r="F309" s="75" t="s">
        <v>33</v>
      </c>
      <c r="G309" s="85">
        <v>0.18</v>
      </c>
      <c r="H309" s="175">
        <v>19.82</v>
      </c>
      <c r="I309" s="86">
        <f>IF(H309=" ",0,ROUND(G309*H309,2))</f>
        <v>3.57</v>
      </c>
    </row>
    <row r="310" spans="1:9" ht="25.5">
      <c r="A310" s="155" t="s">
        <v>454</v>
      </c>
      <c r="B310" s="28" t="s">
        <v>1421</v>
      </c>
      <c r="C310" s="26">
        <v>88267</v>
      </c>
      <c r="D310" s="149"/>
      <c r="E310" s="149" t="s">
        <v>43</v>
      </c>
      <c r="F310" s="75" t="s">
        <v>33</v>
      </c>
      <c r="G310" s="85">
        <v>0.18</v>
      </c>
      <c r="H310" s="175">
        <v>24.51</v>
      </c>
      <c r="I310" s="86">
        <f t="shared" ref="I310:I315" si="31">IF(H310=" ",0,ROUND(G310*H310,2))</f>
        <v>4.41</v>
      </c>
    </row>
    <row r="311" spans="1:9" ht="25.5">
      <c r="A311" s="155" t="s">
        <v>455</v>
      </c>
      <c r="B311" s="28" t="s">
        <v>1421</v>
      </c>
      <c r="C311" s="26">
        <v>13</v>
      </c>
      <c r="D311" s="149"/>
      <c r="E311" s="149" t="s">
        <v>339</v>
      </c>
      <c r="F311" s="75" t="s">
        <v>76</v>
      </c>
      <c r="G311" s="85">
        <v>3.3333E-3</v>
      </c>
      <c r="H311" s="175">
        <v>22.17</v>
      </c>
      <c r="I311" s="86">
        <f t="shared" si="31"/>
        <v>7.0000000000000007E-2</v>
      </c>
    </row>
    <row r="312" spans="1:9" ht="25.5">
      <c r="A312" s="155" t="s">
        <v>455</v>
      </c>
      <c r="B312" s="28" t="s">
        <v>1421</v>
      </c>
      <c r="C312" s="26">
        <v>20083</v>
      </c>
      <c r="D312" s="149"/>
      <c r="E312" s="149" t="s">
        <v>373</v>
      </c>
      <c r="F312" s="75" t="s">
        <v>72</v>
      </c>
      <c r="G312" s="85">
        <v>1.2999999999999999E-3</v>
      </c>
      <c r="H312" s="175">
        <v>67.56</v>
      </c>
      <c r="I312" s="86">
        <f t="shared" si="31"/>
        <v>0.09</v>
      </c>
    </row>
    <row r="313" spans="1:9" ht="25.5">
      <c r="A313" s="155" t="s">
        <v>455</v>
      </c>
      <c r="B313" s="28" t="s">
        <v>1421</v>
      </c>
      <c r="C313" s="26">
        <v>9875</v>
      </c>
      <c r="D313" s="149"/>
      <c r="E313" s="149" t="s">
        <v>390</v>
      </c>
      <c r="F313" s="75" t="s">
        <v>75</v>
      </c>
      <c r="G313" s="85">
        <v>1.1499999999999999</v>
      </c>
      <c r="H313" s="175">
        <v>14.87</v>
      </c>
      <c r="I313" s="86">
        <f t="shared" si="31"/>
        <v>17.100000000000001</v>
      </c>
    </row>
    <row r="314" spans="1:9" ht="25.5">
      <c r="A314" s="155" t="s">
        <v>455</v>
      </c>
      <c r="B314" s="28" t="s">
        <v>1421</v>
      </c>
      <c r="C314" s="26">
        <v>122</v>
      </c>
      <c r="D314" s="149"/>
      <c r="E314" s="149" t="s">
        <v>323</v>
      </c>
      <c r="F314" s="75" t="s">
        <v>72</v>
      </c>
      <c r="G314" s="85">
        <v>1.5E-3</v>
      </c>
      <c r="H314" s="175">
        <v>59.63</v>
      </c>
      <c r="I314" s="86">
        <f t="shared" si="31"/>
        <v>0.09</v>
      </c>
    </row>
    <row r="315" spans="1:9" ht="25.5">
      <c r="A315" s="155" t="s">
        <v>455</v>
      </c>
      <c r="B315" s="28" t="s">
        <v>1421</v>
      </c>
      <c r="C315" s="26">
        <v>38383</v>
      </c>
      <c r="D315" s="149"/>
      <c r="E315" s="149" t="s">
        <v>348</v>
      </c>
      <c r="F315" s="75" t="s">
        <v>72</v>
      </c>
      <c r="G315" s="85">
        <v>3.3333300000000003E-2</v>
      </c>
      <c r="H315" s="175">
        <v>2.61</v>
      </c>
      <c r="I315" s="86">
        <f t="shared" si="31"/>
        <v>0.09</v>
      </c>
    </row>
    <row r="316" spans="1:9">
      <c r="A316" s="87"/>
      <c r="B316" s="80"/>
      <c r="C316" s="80"/>
      <c r="D316" s="80"/>
      <c r="E316" s="88"/>
      <c r="F316" s="89"/>
      <c r="G316" s="6"/>
      <c r="H316" s="90"/>
      <c r="I316" s="91"/>
    </row>
    <row r="317" spans="1:9">
      <c r="A317" s="92" t="s">
        <v>15</v>
      </c>
      <c r="B317" s="81"/>
      <c r="C317" s="4"/>
      <c r="D317" s="80"/>
      <c r="E317" s="88"/>
      <c r="F317" s="5"/>
      <c r="G317" s="3"/>
      <c r="H317" s="93"/>
      <c r="I317" s="94"/>
    </row>
    <row r="318" spans="1:9">
      <c r="A318" s="95" t="s">
        <v>795</v>
      </c>
      <c r="B318" s="96"/>
      <c r="C318" s="97"/>
      <c r="D318" s="97"/>
      <c r="E318" s="330" t="s">
        <v>16</v>
      </c>
      <c r="F318" s="330"/>
      <c r="G318" s="330"/>
      <c r="H318" s="330"/>
      <c r="I318" s="98">
        <f>SUM(I309:I315)</f>
        <v>25.42</v>
      </c>
    </row>
    <row r="321" spans="1:9" ht="36" customHeight="1">
      <c r="A321" s="158"/>
      <c r="B321" s="160"/>
      <c r="C321" s="99" t="s">
        <v>738</v>
      </c>
      <c r="D321" s="327" t="s">
        <v>178</v>
      </c>
      <c r="E321" s="328"/>
      <c r="F321" s="328"/>
      <c r="G321" s="329"/>
      <c r="H321" s="183" t="s">
        <v>29</v>
      </c>
      <c r="I321" s="184">
        <f>I333</f>
        <v>15.55</v>
      </c>
    </row>
    <row r="322" spans="1:9">
      <c r="A322" s="159"/>
      <c r="B322" s="79"/>
      <c r="C322" s="82"/>
      <c r="D322" s="82"/>
      <c r="E322" s="83"/>
      <c r="F322" s="83"/>
      <c r="G322" s="83"/>
      <c r="H322" s="83"/>
      <c r="I322" s="84"/>
    </row>
    <row r="323" spans="1:9" ht="15.75">
      <c r="A323" s="76" t="s">
        <v>10</v>
      </c>
      <c r="B323" s="76" t="s">
        <v>412</v>
      </c>
      <c r="C323" s="76" t="s">
        <v>8</v>
      </c>
      <c r="D323" s="150"/>
      <c r="E323" s="151" t="s">
        <v>11</v>
      </c>
      <c r="F323" s="77" t="s">
        <v>409</v>
      </c>
      <c r="G323" s="78" t="s">
        <v>12</v>
      </c>
      <c r="H323" s="76" t="s">
        <v>13</v>
      </c>
      <c r="I323" s="78" t="s">
        <v>14</v>
      </c>
    </row>
    <row r="324" spans="1:9" ht="38.25">
      <c r="A324" s="152" t="s">
        <v>454</v>
      </c>
      <c r="B324" s="153" t="s">
        <v>1421</v>
      </c>
      <c r="C324" s="154">
        <v>88248</v>
      </c>
      <c r="D324" s="149"/>
      <c r="E324" s="148" t="s">
        <v>48</v>
      </c>
      <c r="F324" s="75" t="s">
        <v>33</v>
      </c>
      <c r="G324" s="85">
        <v>0.12</v>
      </c>
      <c r="H324" s="175">
        <v>19.82</v>
      </c>
      <c r="I324" s="86">
        <f>IF(H324=" ",0,ROUND(G324*H324,2))</f>
        <v>2.38</v>
      </c>
    </row>
    <row r="325" spans="1:9" ht="25.5">
      <c r="A325" s="155" t="s">
        <v>454</v>
      </c>
      <c r="B325" s="28" t="s">
        <v>1421</v>
      </c>
      <c r="C325" s="26">
        <v>88267</v>
      </c>
      <c r="D325" s="149"/>
      <c r="E325" s="149" t="s">
        <v>43</v>
      </c>
      <c r="F325" s="75" t="s">
        <v>33</v>
      </c>
      <c r="G325" s="85">
        <v>0.12</v>
      </c>
      <c r="H325" s="175">
        <v>24.51</v>
      </c>
      <c r="I325" s="86">
        <f t="shared" ref="I325:I330" si="32">IF(H325=" ",0,ROUND(G325*H325,2))</f>
        <v>2.94</v>
      </c>
    </row>
    <row r="326" spans="1:9" ht="25.5">
      <c r="A326" s="155" t="s">
        <v>455</v>
      </c>
      <c r="B326" s="28" t="s">
        <v>1421</v>
      </c>
      <c r="C326" s="26">
        <v>13</v>
      </c>
      <c r="D326" s="149"/>
      <c r="E326" s="149" t="s">
        <v>339</v>
      </c>
      <c r="F326" s="75" t="s">
        <v>76</v>
      </c>
      <c r="G326" s="85">
        <v>3.3333E-3</v>
      </c>
      <c r="H326" s="175">
        <v>22.17</v>
      </c>
      <c r="I326" s="86">
        <f t="shared" si="32"/>
        <v>7.0000000000000007E-2</v>
      </c>
    </row>
    <row r="327" spans="1:9" ht="25.5">
      <c r="A327" s="155" t="s">
        <v>455</v>
      </c>
      <c r="B327" s="28" t="s">
        <v>1421</v>
      </c>
      <c r="C327" s="26">
        <v>20083</v>
      </c>
      <c r="D327" s="149"/>
      <c r="E327" s="149" t="s">
        <v>373</v>
      </c>
      <c r="F327" s="75" t="s">
        <v>72</v>
      </c>
      <c r="G327" s="85">
        <v>1.2999999999999999E-3</v>
      </c>
      <c r="H327" s="175">
        <v>67.56</v>
      </c>
      <c r="I327" s="86">
        <f t="shared" si="32"/>
        <v>0.09</v>
      </c>
    </row>
    <row r="328" spans="1:9" ht="25.5">
      <c r="A328" s="155" t="s">
        <v>455</v>
      </c>
      <c r="B328" s="28" t="s">
        <v>1421</v>
      </c>
      <c r="C328" s="26">
        <v>9869</v>
      </c>
      <c r="D328" s="149"/>
      <c r="E328" s="149" t="s">
        <v>389</v>
      </c>
      <c r="F328" s="75" t="s">
        <v>75</v>
      </c>
      <c r="G328" s="85">
        <v>1.1499999999999999</v>
      </c>
      <c r="H328" s="175">
        <v>8.6300000000000008</v>
      </c>
      <c r="I328" s="86">
        <f t="shared" si="32"/>
        <v>9.92</v>
      </c>
    </row>
    <row r="329" spans="1:9" ht="25.5">
      <c r="A329" s="155" t="s">
        <v>455</v>
      </c>
      <c r="B329" s="28" t="s">
        <v>1421</v>
      </c>
      <c r="C329" s="26">
        <v>122</v>
      </c>
      <c r="D329" s="149"/>
      <c r="E329" s="149" t="s">
        <v>323</v>
      </c>
      <c r="F329" s="75" t="s">
        <v>72</v>
      </c>
      <c r="G329" s="85">
        <v>1E-3</v>
      </c>
      <c r="H329" s="175">
        <v>59.63</v>
      </c>
      <c r="I329" s="86">
        <f t="shared" si="32"/>
        <v>0.06</v>
      </c>
    </row>
    <row r="330" spans="1:9" ht="25.5">
      <c r="A330" s="155" t="s">
        <v>455</v>
      </c>
      <c r="B330" s="28" t="s">
        <v>1421</v>
      </c>
      <c r="C330" s="26">
        <v>38383</v>
      </c>
      <c r="D330" s="149"/>
      <c r="E330" s="149" t="s">
        <v>348</v>
      </c>
      <c r="F330" s="75" t="s">
        <v>72</v>
      </c>
      <c r="G330" s="85">
        <v>3.3333300000000003E-2</v>
      </c>
      <c r="H330" s="175">
        <v>2.61</v>
      </c>
      <c r="I330" s="86">
        <f t="shared" si="32"/>
        <v>0.09</v>
      </c>
    </row>
    <row r="331" spans="1:9">
      <c r="A331" s="87"/>
      <c r="B331" s="80"/>
      <c r="C331" s="80"/>
      <c r="D331" s="80"/>
      <c r="E331" s="88"/>
      <c r="F331" s="89"/>
      <c r="G331" s="6"/>
      <c r="H331" s="90"/>
      <c r="I331" s="91"/>
    </row>
    <row r="332" spans="1:9">
      <c r="A332" s="92" t="s">
        <v>15</v>
      </c>
      <c r="B332" s="81"/>
      <c r="C332" s="4"/>
      <c r="D332" s="80"/>
      <c r="E332" s="88"/>
      <c r="F332" s="5"/>
      <c r="G332" s="3"/>
      <c r="H332" s="93"/>
      <c r="I332" s="94"/>
    </row>
    <row r="333" spans="1:9">
      <c r="A333" s="95" t="s">
        <v>797</v>
      </c>
      <c r="B333" s="96"/>
      <c r="C333" s="97"/>
      <c r="D333" s="97"/>
      <c r="E333" s="330" t="s">
        <v>16</v>
      </c>
      <c r="F333" s="330"/>
      <c r="G333" s="330"/>
      <c r="H333" s="330"/>
      <c r="I333" s="98">
        <f>SUM(I324:I330)</f>
        <v>15.55</v>
      </c>
    </row>
    <row r="336" spans="1:9" ht="36" customHeight="1">
      <c r="A336" s="158"/>
      <c r="B336" s="160"/>
      <c r="C336" s="99" t="s">
        <v>772</v>
      </c>
      <c r="D336" s="327" t="s">
        <v>177</v>
      </c>
      <c r="E336" s="328"/>
      <c r="F336" s="328"/>
      <c r="G336" s="329"/>
      <c r="H336" s="183" t="s">
        <v>29</v>
      </c>
      <c r="I336" s="184">
        <f>I348</f>
        <v>7.1299999999999981</v>
      </c>
    </row>
    <row r="337" spans="1:9">
      <c r="A337" s="159"/>
      <c r="B337" s="79"/>
      <c r="C337" s="82"/>
      <c r="D337" s="82"/>
      <c r="E337" s="83"/>
      <c r="F337" s="83"/>
      <c r="G337" s="83"/>
      <c r="H337" s="83"/>
      <c r="I337" s="84"/>
    </row>
    <row r="338" spans="1:9" ht="15.75">
      <c r="A338" s="76" t="s">
        <v>10</v>
      </c>
      <c r="B338" s="76" t="s">
        <v>412</v>
      </c>
      <c r="C338" s="76" t="s">
        <v>8</v>
      </c>
      <c r="D338" s="150"/>
      <c r="E338" s="151" t="s">
        <v>11</v>
      </c>
      <c r="F338" s="77" t="s">
        <v>409</v>
      </c>
      <c r="G338" s="78" t="s">
        <v>12</v>
      </c>
      <c r="H338" s="76" t="s">
        <v>13</v>
      </c>
      <c r="I338" s="78" t="s">
        <v>14</v>
      </c>
    </row>
    <row r="339" spans="1:9" ht="38.25">
      <c r="A339" s="152" t="s">
        <v>454</v>
      </c>
      <c r="B339" s="153" t="s">
        <v>1421</v>
      </c>
      <c r="C339" s="154">
        <v>88248</v>
      </c>
      <c r="D339" s="149"/>
      <c r="E339" s="148" t="s">
        <v>48</v>
      </c>
      <c r="F339" s="75" t="s">
        <v>33</v>
      </c>
      <c r="G339" s="85">
        <v>0.05</v>
      </c>
      <c r="H339" s="175">
        <v>19.82</v>
      </c>
      <c r="I339" s="86">
        <f>IF(H339=" ",0,ROUND(G339*H339,2))</f>
        <v>0.99</v>
      </c>
    </row>
    <row r="340" spans="1:9" ht="25.5">
      <c r="A340" s="155" t="s">
        <v>454</v>
      </c>
      <c r="B340" s="28" t="s">
        <v>1421</v>
      </c>
      <c r="C340" s="26">
        <v>88267</v>
      </c>
      <c r="D340" s="149"/>
      <c r="E340" s="149" t="s">
        <v>43</v>
      </c>
      <c r="F340" s="75" t="s">
        <v>33</v>
      </c>
      <c r="G340" s="85">
        <v>0.05</v>
      </c>
      <c r="H340" s="175">
        <v>24.51</v>
      </c>
      <c r="I340" s="86">
        <f t="shared" ref="I340:I345" si="33">IF(H340=" ",0,ROUND(G340*H340,2))</f>
        <v>1.23</v>
      </c>
    </row>
    <row r="341" spans="1:9" ht="25.5">
      <c r="A341" s="155" t="s">
        <v>455</v>
      </c>
      <c r="B341" s="28" t="s">
        <v>1421</v>
      </c>
      <c r="C341" s="26">
        <v>13</v>
      </c>
      <c r="D341" s="149"/>
      <c r="E341" s="149" t="s">
        <v>339</v>
      </c>
      <c r="F341" s="75" t="s">
        <v>76</v>
      </c>
      <c r="G341" s="85">
        <v>3.3333E-3</v>
      </c>
      <c r="H341" s="175">
        <v>22.17</v>
      </c>
      <c r="I341" s="86">
        <f t="shared" si="33"/>
        <v>7.0000000000000007E-2</v>
      </c>
    </row>
    <row r="342" spans="1:9" ht="25.5">
      <c r="A342" s="155" t="s">
        <v>455</v>
      </c>
      <c r="B342" s="28" t="s">
        <v>1421</v>
      </c>
      <c r="C342" s="26">
        <v>20083</v>
      </c>
      <c r="D342" s="149"/>
      <c r="E342" s="149" t="s">
        <v>373</v>
      </c>
      <c r="F342" s="75" t="s">
        <v>72</v>
      </c>
      <c r="G342" s="85">
        <v>1.2999999999999999E-3</v>
      </c>
      <c r="H342" s="175">
        <v>67.56</v>
      </c>
      <c r="I342" s="86">
        <f t="shared" si="33"/>
        <v>0.09</v>
      </c>
    </row>
    <row r="343" spans="1:9" ht="25.5">
      <c r="A343" s="155" t="s">
        <v>455</v>
      </c>
      <c r="B343" s="28" t="s">
        <v>1421</v>
      </c>
      <c r="C343" s="26">
        <v>9868</v>
      </c>
      <c r="D343" s="149"/>
      <c r="E343" s="149" t="s">
        <v>388</v>
      </c>
      <c r="F343" s="75" t="s">
        <v>75</v>
      </c>
      <c r="G343" s="85">
        <v>1.1499999999999999</v>
      </c>
      <c r="H343" s="175">
        <v>4</v>
      </c>
      <c r="I343" s="86">
        <f t="shared" si="33"/>
        <v>4.5999999999999996</v>
      </c>
    </row>
    <row r="344" spans="1:9" ht="25.5">
      <c r="A344" s="155" t="s">
        <v>455</v>
      </c>
      <c r="B344" s="28" t="s">
        <v>1421</v>
      </c>
      <c r="C344" s="26">
        <v>122</v>
      </c>
      <c r="D344" s="149"/>
      <c r="E344" s="149" t="s">
        <v>323</v>
      </c>
      <c r="F344" s="75" t="s">
        <v>72</v>
      </c>
      <c r="G344" s="85">
        <v>1E-3</v>
      </c>
      <c r="H344" s="175">
        <v>59.63</v>
      </c>
      <c r="I344" s="86">
        <f t="shared" si="33"/>
        <v>0.06</v>
      </c>
    </row>
    <row r="345" spans="1:9" ht="25.5">
      <c r="A345" s="155" t="s">
        <v>455</v>
      </c>
      <c r="B345" s="28" t="s">
        <v>1421</v>
      </c>
      <c r="C345" s="26">
        <v>38383</v>
      </c>
      <c r="D345" s="149"/>
      <c r="E345" s="149" t="s">
        <v>348</v>
      </c>
      <c r="F345" s="75" t="s">
        <v>72</v>
      </c>
      <c r="G345" s="85">
        <v>3.3333300000000003E-2</v>
      </c>
      <c r="H345" s="175">
        <v>2.61</v>
      </c>
      <c r="I345" s="86">
        <f t="shared" si="33"/>
        <v>0.09</v>
      </c>
    </row>
    <row r="346" spans="1:9">
      <c r="A346" s="87"/>
      <c r="B346" s="80"/>
      <c r="C346" s="80"/>
      <c r="D346" s="80"/>
      <c r="E346" s="88"/>
      <c r="F346" s="89"/>
      <c r="G346" s="6"/>
      <c r="H346" s="90"/>
      <c r="I346" s="91"/>
    </row>
    <row r="347" spans="1:9">
      <c r="A347" s="92" t="s">
        <v>15</v>
      </c>
      <c r="B347" s="81"/>
      <c r="C347" s="4"/>
      <c r="D347" s="80"/>
      <c r="E347" s="88"/>
      <c r="F347" s="5"/>
      <c r="G347" s="3"/>
      <c r="H347" s="93"/>
      <c r="I347" s="94"/>
    </row>
    <row r="348" spans="1:9">
      <c r="A348" s="95" t="s">
        <v>799</v>
      </c>
      <c r="B348" s="96"/>
      <c r="C348" s="97"/>
      <c r="D348" s="97"/>
      <c r="E348" s="330" t="s">
        <v>16</v>
      </c>
      <c r="F348" s="330"/>
      <c r="G348" s="330"/>
      <c r="H348" s="330"/>
      <c r="I348" s="98">
        <f>SUM(I339:I345)</f>
        <v>7.1299999999999981</v>
      </c>
    </row>
    <row r="351" spans="1:9" ht="36" customHeight="1">
      <c r="A351" s="158"/>
      <c r="B351" s="160"/>
      <c r="C351" s="99" t="s">
        <v>792</v>
      </c>
      <c r="D351" s="327" t="s">
        <v>176</v>
      </c>
      <c r="E351" s="328"/>
      <c r="F351" s="328"/>
      <c r="G351" s="329"/>
      <c r="H351" s="183" t="s">
        <v>29</v>
      </c>
      <c r="I351" s="184">
        <f>I363</f>
        <v>6.1499999999999995</v>
      </c>
    </row>
    <row r="352" spans="1:9">
      <c r="A352" s="159"/>
      <c r="B352" s="79"/>
      <c r="C352" s="82"/>
      <c r="D352" s="82"/>
      <c r="E352" s="83"/>
      <c r="F352" s="83"/>
      <c r="G352" s="83"/>
      <c r="H352" s="83"/>
      <c r="I352" s="84"/>
    </row>
    <row r="353" spans="1:9" ht="15.75">
      <c r="A353" s="76" t="s">
        <v>10</v>
      </c>
      <c r="B353" s="76" t="s">
        <v>412</v>
      </c>
      <c r="C353" s="76" t="s">
        <v>8</v>
      </c>
      <c r="D353" s="150"/>
      <c r="E353" s="151" t="s">
        <v>11</v>
      </c>
      <c r="F353" s="77" t="s">
        <v>409</v>
      </c>
      <c r="G353" s="78" t="s">
        <v>12</v>
      </c>
      <c r="H353" s="76" t="s">
        <v>13</v>
      </c>
      <c r="I353" s="78" t="s">
        <v>14</v>
      </c>
    </row>
    <row r="354" spans="1:9" ht="38.25">
      <c r="A354" s="152" t="s">
        <v>454</v>
      </c>
      <c r="B354" s="153" t="s">
        <v>1421</v>
      </c>
      <c r="C354" s="154">
        <v>88248</v>
      </c>
      <c r="D354" s="149"/>
      <c r="E354" s="148" t="s">
        <v>48</v>
      </c>
      <c r="F354" s="75" t="s">
        <v>33</v>
      </c>
      <c r="G354" s="85">
        <v>0.04</v>
      </c>
      <c r="H354" s="175">
        <v>19.82</v>
      </c>
      <c r="I354" s="86">
        <f>IF(H354=" ",0,ROUND(G354*H354,2))</f>
        <v>0.79</v>
      </c>
    </row>
    <row r="355" spans="1:9" ht="25.5">
      <c r="A355" s="155" t="s">
        <v>454</v>
      </c>
      <c r="B355" s="28" t="s">
        <v>1421</v>
      </c>
      <c r="C355" s="26">
        <v>88267</v>
      </c>
      <c r="D355" s="149"/>
      <c r="E355" s="149" t="s">
        <v>43</v>
      </c>
      <c r="F355" s="75" t="s">
        <v>33</v>
      </c>
      <c r="G355" s="85">
        <v>0.04</v>
      </c>
      <c r="H355" s="175">
        <v>24.51</v>
      </c>
      <c r="I355" s="86">
        <f t="shared" ref="I355:I360" si="34">IF(H355=" ",0,ROUND(G355*H355,2))</f>
        <v>0.98</v>
      </c>
    </row>
    <row r="356" spans="1:9" ht="25.5">
      <c r="A356" s="155" t="s">
        <v>455</v>
      </c>
      <c r="B356" s="28" t="s">
        <v>1421</v>
      </c>
      <c r="C356" s="26">
        <v>13</v>
      </c>
      <c r="D356" s="149"/>
      <c r="E356" s="149" t="s">
        <v>339</v>
      </c>
      <c r="F356" s="75" t="s">
        <v>76</v>
      </c>
      <c r="G356" s="85">
        <v>3.3333E-3</v>
      </c>
      <c r="H356" s="175">
        <v>22.17</v>
      </c>
      <c r="I356" s="86">
        <f t="shared" si="34"/>
        <v>7.0000000000000007E-2</v>
      </c>
    </row>
    <row r="357" spans="1:9" ht="25.5">
      <c r="A357" s="155" t="s">
        <v>455</v>
      </c>
      <c r="B357" s="28" t="s">
        <v>1421</v>
      </c>
      <c r="C357" s="26">
        <v>20083</v>
      </c>
      <c r="D357" s="149"/>
      <c r="E357" s="149" t="s">
        <v>373</v>
      </c>
      <c r="F357" s="75" t="s">
        <v>72</v>
      </c>
      <c r="G357" s="85">
        <v>1.2999999999999999E-3</v>
      </c>
      <c r="H357" s="175">
        <v>67.56</v>
      </c>
      <c r="I357" s="86">
        <f t="shared" si="34"/>
        <v>0.09</v>
      </c>
    </row>
    <row r="358" spans="1:9" ht="25.5">
      <c r="A358" s="155" t="s">
        <v>455</v>
      </c>
      <c r="B358" s="28" t="s">
        <v>1421</v>
      </c>
      <c r="C358" s="26">
        <v>9867</v>
      </c>
      <c r="D358" s="149"/>
      <c r="E358" s="149" t="s">
        <v>387</v>
      </c>
      <c r="F358" s="75" t="s">
        <v>75</v>
      </c>
      <c r="G358" s="85">
        <v>1.1499999999999999</v>
      </c>
      <c r="H358" s="175">
        <v>3.54</v>
      </c>
      <c r="I358" s="86">
        <f t="shared" si="34"/>
        <v>4.07</v>
      </c>
    </row>
    <row r="359" spans="1:9" ht="25.5">
      <c r="A359" s="155" t="s">
        <v>455</v>
      </c>
      <c r="B359" s="28" t="s">
        <v>1421</v>
      </c>
      <c r="C359" s="26">
        <v>122</v>
      </c>
      <c r="D359" s="149"/>
      <c r="E359" s="149" t="s">
        <v>323</v>
      </c>
      <c r="F359" s="75" t="s">
        <v>72</v>
      </c>
      <c r="G359" s="85">
        <v>1E-3</v>
      </c>
      <c r="H359" s="175">
        <v>59.63</v>
      </c>
      <c r="I359" s="86">
        <f t="shared" si="34"/>
        <v>0.06</v>
      </c>
    </row>
    <row r="360" spans="1:9" ht="25.5">
      <c r="A360" s="155" t="s">
        <v>455</v>
      </c>
      <c r="B360" s="28" t="s">
        <v>1421</v>
      </c>
      <c r="C360" s="26">
        <v>38383</v>
      </c>
      <c r="D360" s="149"/>
      <c r="E360" s="149" t="s">
        <v>348</v>
      </c>
      <c r="F360" s="75" t="s">
        <v>72</v>
      </c>
      <c r="G360" s="85">
        <v>3.3333300000000003E-2</v>
      </c>
      <c r="H360" s="175">
        <v>2.61</v>
      </c>
      <c r="I360" s="86">
        <f t="shared" si="34"/>
        <v>0.09</v>
      </c>
    </row>
    <row r="361" spans="1:9">
      <c r="A361" s="87"/>
      <c r="B361" s="80"/>
      <c r="C361" s="80"/>
      <c r="D361" s="80"/>
      <c r="E361" s="88"/>
      <c r="F361" s="89"/>
      <c r="G361" s="6"/>
      <c r="H361" s="90"/>
      <c r="I361" s="91"/>
    </row>
    <row r="362" spans="1:9">
      <c r="A362" s="92" t="s">
        <v>15</v>
      </c>
      <c r="B362" s="81"/>
      <c r="C362" s="4"/>
      <c r="D362" s="80"/>
      <c r="E362" s="88"/>
      <c r="F362" s="5"/>
      <c r="G362" s="3"/>
      <c r="H362" s="93"/>
      <c r="I362" s="94"/>
    </row>
    <row r="363" spans="1:9">
      <c r="A363" s="95" t="s">
        <v>801</v>
      </c>
      <c r="B363" s="96"/>
      <c r="C363" s="97"/>
      <c r="D363" s="97"/>
      <c r="E363" s="330" t="s">
        <v>16</v>
      </c>
      <c r="F363" s="330"/>
      <c r="G363" s="330"/>
      <c r="H363" s="330"/>
      <c r="I363" s="98">
        <f>SUM(I354:I360)</f>
        <v>6.1499999999999995</v>
      </c>
    </row>
    <row r="366" spans="1:9" ht="45" customHeight="1">
      <c r="A366" s="158"/>
      <c r="B366" s="160"/>
      <c r="C366" s="99" t="s">
        <v>794</v>
      </c>
      <c r="D366" s="327" t="s">
        <v>811</v>
      </c>
      <c r="E366" s="328"/>
      <c r="F366" s="328"/>
      <c r="G366" s="329"/>
      <c r="H366" s="183" t="s">
        <v>29</v>
      </c>
      <c r="I366" s="184">
        <f>I374</f>
        <v>109.91000000000001</v>
      </c>
    </row>
    <row r="367" spans="1:9">
      <c r="A367" s="159"/>
      <c r="B367" s="79"/>
      <c r="C367" s="82"/>
      <c r="D367" s="82"/>
      <c r="E367" s="83"/>
      <c r="F367" s="83"/>
      <c r="G367" s="83"/>
      <c r="H367" s="83"/>
      <c r="I367" s="84"/>
    </row>
    <row r="368" spans="1:9" ht="15.75">
      <c r="A368" s="76" t="s">
        <v>10</v>
      </c>
      <c r="B368" s="76" t="s">
        <v>412</v>
      </c>
      <c r="C368" s="76" t="s">
        <v>8</v>
      </c>
      <c r="D368" s="150"/>
      <c r="E368" s="151" t="s">
        <v>11</v>
      </c>
      <c r="F368" s="77" t="s">
        <v>409</v>
      </c>
      <c r="G368" s="78" t="s">
        <v>12</v>
      </c>
      <c r="H368" s="76" t="s">
        <v>13</v>
      </c>
      <c r="I368" s="78" t="s">
        <v>14</v>
      </c>
    </row>
    <row r="369" spans="1:9" ht="25.5">
      <c r="A369" s="152" t="s">
        <v>454</v>
      </c>
      <c r="B369" s="153" t="s">
        <v>1421</v>
      </c>
      <c r="C369" s="154">
        <v>88309</v>
      </c>
      <c r="D369" s="149"/>
      <c r="E369" s="148" t="s">
        <v>41</v>
      </c>
      <c r="F369" s="75" t="s">
        <v>33</v>
      </c>
      <c r="G369" s="85">
        <v>0.2</v>
      </c>
      <c r="H369" s="175">
        <v>25.27</v>
      </c>
      <c r="I369" s="86">
        <f>IF(H369=" ",0,ROUND(G369*H369,2))</f>
        <v>5.05</v>
      </c>
    </row>
    <row r="370" spans="1:9" ht="25.5">
      <c r="A370" s="155" t="s">
        <v>454</v>
      </c>
      <c r="B370" s="28" t="s">
        <v>1421</v>
      </c>
      <c r="C370" s="26">
        <v>88316</v>
      </c>
      <c r="D370" s="149"/>
      <c r="E370" s="149" t="s">
        <v>34</v>
      </c>
      <c r="F370" s="75" t="s">
        <v>33</v>
      </c>
      <c r="G370" s="85">
        <v>0.2</v>
      </c>
      <c r="H370" s="175">
        <v>18.53</v>
      </c>
      <c r="I370" s="86">
        <f t="shared" ref="I370:I371" si="35">IF(H370=" ",0,ROUND(G370*H370,2))</f>
        <v>3.71</v>
      </c>
    </row>
    <row r="371" spans="1:9" ht="25.5">
      <c r="A371" s="155" t="s">
        <v>413</v>
      </c>
      <c r="B371" s="28" t="s">
        <v>411</v>
      </c>
      <c r="C371" s="26"/>
      <c r="D371" s="149"/>
      <c r="E371" s="187" t="s">
        <v>812</v>
      </c>
      <c r="F371" s="75" t="s">
        <v>29</v>
      </c>
      <c r="G371" s="85">
        <v>1.05</v>
      </c>
      <c r="H371" s="175">
        <v>96.333333333333329</v>
      </c>
      <c r="I371" s="86">
        <f t="shared" si="35"/>
        <v>101.15</v>
      </c>
    </row>
    <row r="372" spans="1:9">
      <c r="A372" s="87"/>
      <c r="B372" s="80"/>
      <c r="C372" s="80"/>
      <c r="D372" s="80"/>
      <c r="E372" s="88"/>
      <c r="F372" s="89"/>
      <c r="G372" s="6"/>
      <c r="H372" s="90"/>
      <c r="I372" s="91"/>
    </row>
    <row r="373" spans="1:9">
      <c r="A373" s="92" t="s">
        <v>15</v>
      </c>
      <c r="B373" s="81"/>
      <c r="C373" s="4"/>
      <c r="D373" s="80"/>
      <c r="E373" s="88"/>
      <c r="F373" s="5"/>
      <c r="G373" s="3"/>
      <c r="H373" s="93"/>
      <c r="I373" s="94"/>
    </row>
    <row r="374" spans="1:9">
      <c r="A374" s="95"/>
      <c r="B374" s="96"/>
      <c r="C374" s="97"/>
      <c r="D374" s="97"/>
      <c r="E374" s="330" t="s">
        <v>16</v>
      </c>
      <c r="F374" s="330"/>
      <c r="G374" s="330"/>
      <c r="H374" s="330"/>
      <c r="I374" s="98">
        <f>SUM(I369:I371)</f>
        <v>109.91000000000001</v>
      </c>
    </row>
    <row r="377" spans="1:9" ht="75" customHeight="1">
      <c r="A377" s="158"/>
      <c r="B377" s="160"/>
      <c r="C377" s="99" t="s">
        <v>796</v>
      </c>
      <c r="D377" s="327" t="s">
        <v>826</v>
      </c>
      <c r="E377" s="328"/>
      <c r="F377" s="328"/>
      <c r="G377" s="329"/>
      <c r="H377" s="183" t="s">
        <v>29</v>
      </c>
      <c r="I377" s="184">
        <f>I386</f>
        <v>211.91</v>
      </c>
    </row>
    <row r="378" spans="1:9">
      <c r="A378" s="159"/>
      <c r="B378" s="79"/>
      <c r="C378" s="82"/>
      <c r="D378" s="82"/>
      <c r="E378" s="83"/>
      <c r="F378" s="83"/>
      <c r="G378" s="83"/>
      <c r="H378" s="83"/>
      <c r="I378" s="84"/>
    </row>
    <row r="379" spans="1:9" ht="15.75">
      <c r="A379" s="76" t="s">
        <v>10</v>
      </c>
      <c r="B379" s="76" t="s">
        <v>412</v>
      </c>
      <c r="C379" s="76" t="s">
        <v>8</v>
      </c>
      <c r="D379" s="150"/>
      <c r="E379" s="151" t="s">
        <v>11</v>
      </c>
      <c r="F379" s="77" t="s">
        <v>409</v>
      </c>
      <c r="G379" s="78" t="s">
        <v>12</v>
      </c>
      <c r="H379" s="76" t="s">
        <v>13</v>
      </c>
      <c r="I379" s="78" t="s">
        <v>14</v>
      </c>
    </row>
    <row r="380" spans="1:9" ht="38.25">
      <c r="A380" s="152" t="s">
        <v>454</v>
      </c>
      <c r="B380" s="153" t="s">
        <v>1421</v>
      </c>
      <c r="C380" s="154">
        <v>88248</v>
      </c>
      <c r="D380" s="149"/>
      <c r="E380" s="148" t="s">
        <v>48</v>
      </c>
      <c r="F380" s="75" t="s">
        <v>33</v>
      </c>
      <c r="G380" s="85">
        <v>1.8</v>
      </c>
      <c r="H380" s="175">
        <v>19.82</v>
      </c>
      <c r="I380" s="86">
        <f>IF(H380=" ",0,ROUND(G380*H380,2))</f>
        <v>35.68</v>
      </c>
    </row>
    <row r="381" spans="1:9" ht="25.5">
      <c r="A381" s="155" t="s">
        <v>454</v>
      </c>
      <c r="B381" s="28" t="s">
        <v>1421</v>
      </c>
      <c r="C381" s="26">
        <v>88267</v>
      </c>
      <c r="D381" s="149"/>
      <c r="E381" s="149" t="s">
        <v>43</v>
      </c>
      <c r="F381" s="75" t="s">
        <v>33</v>
      </c>
      <c r="G381" s="85">
        <v>1.8</v>
      </c>
      <c r="H381" s="175">
        <v>24.51</v>
      </c>
      <c r="I381" s="86">
        <f t="shared" ref="I381:I383" si="36">IF(H381=" ",0,ROUND(G381*H381,2))</f>
        <v>44.12</v>
      </c>
    </row>
    <row r="382" spans="1:9" ht="38.25">
      <c r="A382" s="155" t="s">
        <v>455</v>
      </c>
      <c r="B382" s="28" t="s">
        <v>1421</v>
      </c>
      <c r="C382" s="26">
        <v>7701</v>
      </c>
      <c r="D382" s="149"/>
      <c r="E382" s="149" t="s">
        <v>386</v>
      </c>
      <c r="F382" s="75" t="s">
        <v>75</v>
      </c>
      <c r="G382" s="85">
        <v>1.3</v>
      </c>
      <c r="H382" s="175">
        <v>101.27</v>
      </c>
      <c r="I382" s="86">
        <f t="shared" si="36"/>
        <v>131.65</v>
      </c>
    </row>
    <row r="383" spans="1:9" ht="25.5">
      <c r="A383" s="155" t="s">
        <v>455</v>
      </c>
      <c r="B383" s="28" t="s">
        <v>1421</v>
      </c>
      <c r="C383" s="26">
        <v>3148</v>
      </c>
      <c r="D383" s="149"/>
      <c r="E383" s="149" t="s">
        <v>343</v>
      </c>
      <c r="F383" s="75" t="s">
        <v>72</v>
      </c>
      <c r="G383" s="85">
        <v>3.3799999999999997E-2</v>
      </c>
      <c r="H383" s="175">
        <v>13.57</v>
      </c>
      <c r="I383" s="86">
        <f t="shared" si="36"/>
        <v>0.46</v>
      </c>
    </row>
    <row r="384" spans="1:9">
      <c r="A384" s="87"/>
      <c r="B384" s="80"/>
      <c r="C384" s="80"/>
      <c r="D384" s="80"/>
      <c r="E384" s="88"/>
      <c r="F384" s="89"/>
      <c r="G384" s="6"/>
      <c r="H384" s="90"/>
      <c r="I384" s="91"/>
    </row>
    <row r="385" spans="1:9">
      <c r="A385" s="92" t="s">
        <v>15</v>
      </c>
      <c r="B385" s="81"/>
      <c r="C385" s="4"/>
      <c r="D385" s="80"/>
      <c r="E385" s="88"/>
      <c r="F385" s="5"/>
      <c r="G385" s="3"/>
      <c r="H385" s="93"/>
      <c r="I385" s="94"/>
    </row>
    <row r="386" spans="1:9">
      <c r="A386" s="95" t="s">
        <v>827</v>
      </c>
      <c r="B386" s="96"/>
      <c r="C386" s="97"/>
      <c r="D386" s="97"/>
      <c r="E386" s="330" t="s">
        <v>16</v>
      </c>
      <c r="F386" s="330"/>
      <c r="G386" s="330"/>
      <c r="H386" s="330"/>
      <c r="I386" s="98">
        <f>SUM(I380:I383)</f>
        <v>211.91</v>
      </c>
    </row>
    <row r="389" spans="1:9" ht="60" customHeight="1">
      <c r="A389" s="158"/>
      <c r="B389" s="160"/>
      <c r="C389" s="99" t="s">
        <v>798</v>
      </c>
      <c r="D389" s="327" t="s">
        <v>835</v>
      </c>
      <c r="E389" s="328"/>
      <c r="F389" s="328"/>
      <c r="G389" s="329"/>
      <c r="H389" s="183" t="s">
        <v>26</v>
      </c>
      <c r="I389" s="184">
        <f>I401</f>
        <v>337.11</v>
      </c>
    </row>
    <row r="390" spans="1:9">
      <c r="A390" s="159"/>
      <c r="B390" s="79"/>
      <c r="C390" s="82"/>
      <c r="D390" s="82"/>
      <c r="E390" s="83"/>
      <c r="F390" s="83"/>
      <c r="G390" s="83"/>
      <c r="H390" s="83"/>
      <c r="I390" s="84"/>
    </row>
    <row r="391" spans="1:9" ht="15.75">
      <c r="A391" s="76" t="s">
        <v>10</v>
      </c>
      <c r="B391" s="76" t="s">
        <v>412</v>
      </c>
      <c r="C391" s="76" t="s">
        <v>8</v>
      </c>
      <c r="D391" s="150"/>
      <c r="E391" s="151" t="s">
        <v>11</v>
      </c>
      <c r="F391" s="77" t="s">
        <v>409</v>
      </c>
      <c r="G391" s="78" t="s">
        <v>12</v>
      </c>
      <c r="H391" s="76" t="s">
        <v>13</v>
      </c>
      <c r="I391" s="78" t="s">
        <v>14</v>
      </c>
    </row>
    <row r="392" spans="1:9" ht="25.5">
      <c r="A392" s="152" t="s">
        <v>454</v>
      </c>
      <c r="B392" s="153" t="s">
        <v>1421</v>
      </c>
      <c r="C392" s="154">
        <v>88274</v>
      </c>
      <c r="D392" s="149"/>
      <c r="E392" s="148" t="s">
        <v>55</v>
      </c>
      <c r="F392" s="75" t="s">
        <v>33</v>
      </c>
      <c r="G392" s="85">
        <v>1.405</v>
      </c>
      <c r="H392" s="175">
        <v>26.26</v>
      </c>
      <c r="I392" s="86">
        <f>IF(H392=" ",0,ROUND(G392*H392,2))</f>
        <v>36.9</v>
      </c>
    </row>
    <row r="393" spans="1:9" ht="51">
      <c r="A393" s="155" t="s">
        <v>454</v>
      </c>
      <c r="B393" s="28" t="s">
        <v>1421</v>
      </c>
      <c r="C393" s="26">
        <v>91693</v>
      </c>
      <c r="D393" s="149"/>
      <c r="E393" s="149" t="s">
        <v>63</v>
      </c>
      <c r="F393" s="75" t="s">
        <v>39</v>
      </c>
      <c r="G393" s="85">
        <v>1.3160000000000001</v>
      </c>
      <c r="H393" s="175">
        <v>30.39</v>
      </c>
      <c r="I393" s="86">
        <f t="shared" ref="I393:I398" si="37">IF(H393=" ",0,ROUND(G393*H393,2))</f>
        <v>39.99</v>
      </c>
    </row>
    <row r="394" spans="1:9" ht="51">
      <c r="A394" s="155" t="s">
        <v>454</v>
      </c>
      <c r="B394" s="28" t="s">
        <v>1421</v>
      </c>
      <c r="C394" s="26">
        <v>91692</v>
      </c>
      <c r="D394" s="149"/>
      <c r="E394" s="149" t="s">
        <v>60</v>
      </c>
      <c r="F394" s="75" t="s">
        <v>38</v>
      </c>
      <c r="G394" s="85">
        <v>8.8999999999999996E-2</v>
      </c>
      <c r="H394" s="175">
        <v>31.78</v>
      </c>
      <c r="I394" s="86">
        <f t="shared" si="37"/>
        <v>2.83</v>
      </c>
    </row>
    <row r="395" spans="1:9" ht="25.5">
      <c r="A395" s="155" t="s">
        <v>454</v>
      </c>
      <c r="B395" s="28" t="s">
        <v>1421</v>
      </c>
      <c r="C395" s="26">
        <v>88316</v>
      </c>
      <c r="D395" s="149"/>
      <c r="E395" s="149" t="s">
        <v>34</v>
      </c>
      <c r="F395" s="75" t="s">
        <v>33</v>
      </c>
      <c r="G395" s="85">
        <v>0.70199999999999996</v>
      </c>
      <c r="H395" s="175">
        <v>18.53</v>
      </c>
      <c r="I395" s="86">
        <f t="shared" si="37"/>
        <v>13.01</v>
      </c>
    </row>
    <row r="396" spans="1:9" ht="38.25">
      <c r="A396" s="155" t="s">
        <v>455</v>
      </c>
      <c r="B396" s="28" t="s">
        <v>1421</v>
      </c>
      <c r="C396" s="26">
        <v>131</v>
      </c>
      <c r="D396" s="149"/>
      <c r="E396" s="149" t="s">
        <v>322</v>
      </c>
      <c r="F396" s="75" t="s">
        <v>76</v>
      </c>
      <c r="G396" s="85">
        <v>0.53</v>
      </c>
      <c r="H396" s="175">
        <v>39.799999999999997</v>
      </c>
      <c r="I396" s="86">
        <f t="shared" si="37"/>
        <v>21.09</v>
      </c>
    </row>
    <row r="397" spans="1:9" ht="25.5">
      <c r="A397" s="155" t="s">
        <v>455</v>
      </c>
      <c r="B397" s="28" t="s">
        <v>1421</v>
      </c>
      <c r="C397" s="26">
        <v>37596</v>
      </c>
      <c r="D397" s="149"/>
      <c r="E397" s="149" t="s">
        <v>327</v>
      </c>
      <c r="F397" s="75" t="s">
        <v>76</v>
      </c>
      <c r="G397" s="85">
        <v>0.97</v>
      </c>
      <c r="H397" s="175">
        <v>2.4300000000000002</v>
      </c>
      <c r="I397" s="86">
        <f t="shared" si="37"/>
        <v>2.36</v>
      </c>
    </row>
    <row r="398" spans="1:9" ht="63.75">
      <c r="A398" s="155" t="s">
        <v>1420</v>
      </c>
      <c r="B398" s="28" t="s">
        <v>560</v>
      </c>
      <c r="C398" s="26" t="s">
        <v>464</v>
      </c>
      <c r="D398" s="149"/>
      <c r="E398" s="149" t="s">
        <v>573</v>
      </c>
      <c r="F398" s="75" t="s">
        <v>26</v>
      </c>
      <c r="G398" s="85">
        <v>1.05</v>
      </c>
      <c r="H398" s="175">
        <v>210.4092</v>
      </c>
      <c r="I398" s="86">
        <f t="shared" si="37"/>
        <v>220.93</v>
      </c>
    </row>
    <row r="399" spans="1:9">
      <c r="A399" s="87"/>
      <c r="B399" s="80"/>
      <c r="C399" s="80"/>
      <c r="D399" s="80"/>
      <c r="E399" s="88"/>
      <c r="F399" s="89"/>
      <c r="G399" s="6"/>
      <c r="H399" s="90"/>
      <c r="I399" s="91"/>
    </row>
    <row r="400" spans="1:9">
      <c r="A400" s="92" t="s">
        <v>15</v>
      </c>
      <c r="B400" s="81"/>
      <c r="C400" s="4"/>
      <c r="D400" s="80"/>
      <c r="E400" s="88"/>
      <c r="F400" s="5"/>
      <c r="G400" s="3"/>
      <c r="H400" s="93"/>
      <c r="I400" s="94"/>
    </row>
    <row r="401" spans="1:9">
      <c r="A401" s="95"/>
      <c r="B401" s="96"/>
      <c r="C401" s="97"/>
      <c r="D401" s="97"/>
      <c r="E401" s="330" t="s">
        <v>16</v>
      </c>
      <c r="F401" s="330"/>
      <c r="G401" s="330"/>
      <c r="H401" s="330"/>
      <c r="I401" s="98">
        <f>SUM(I392:I398)</f>
        <v>337.11</v>
      </c>
    </row>
    <row r="404" spans="1:9" ht="45" customHeight="1">
      <c r="A404" s="158"/>
      <c r="B404" s="160"/>
      <c r="C404" s="99" t="s">
        <v>800</v>
      </c>
      <c r="D404" s="327" t="s">
        <v>838</v>
      </c>
      <c r="E404" s="328"/>
      <c r="F404" s="328"/>
      <c r="G404" s="329"/>
      <c r="H404" s="183" t="s">
        <v>711</v>
      </c>
      <c r="I404" s="184">
        <f>I412</f>
        <v>250.57</v>
      </c>
    </row>
    <row r="405" spans="1:9">
      <c r="A405" s="159"/>
      <c r="B405" s="79"/>
      <c r="C405" s="82"/>
      <c r="D405" s="82"/>
      <c r="E405" s="83"/>
      <c r="F405" s="83"/>
      <c r="G405" s="83"/>
      <c r="H405" s="83"/>
      <c r="I405" s="84"/>
    </row>
    <row r="406" spans="1:9" ht="15.75">
      <c r="A406" s="76" t="s">
        <v>10</v>
      </c>
      <c r="B406" s="76" t="s">
        <v>412</v>
      </c>
      <c r="C406" s="76" t="s">
        <v>8</v>
      </c>
      <c r="D406" s="150"/>
      <c r="E406" s="151" t="s">
        <v>11</v>
      </c>
      <c r="F406" s="77" t="s">
        <v>409</v>
      </c>
      <c r="G406" s="78" t="s">
        <v>12</v>
      </c>
      <c r="H406" s="76" t="s">
        <v>13</v>
      </c>
      <c r="I406" s="78" t="s">
        <v>14</v>
      </c>
    </row>
    <row r="407" spans="1:9" ht="51">
      <c r="A407" s="152" t="s">
        <v>454</v>
      </c>
      <c r="B407" s="153" t="s">
        <v>1421</v>
      </c>
      <c r="C407" s="154">
        <v>86904</v>
      </c>
      <c r="D407" s="149"/>
      <c r="E407" s="148" t="s">
        <v>223</v>
      </c>
      <c r="F407" s="75" t="s">
        <v>56</v>
      </c>
      <c r="G407" s="85">
        <v>1</v>
      </c>
      <c r="H407" s="175">
        <v>156.03</v>
      </c>
      <c r="I407" s="86">
        <f>IF(H407=" ",0,ROUND(G407*H407,2))</f>
        <v>156.03</v>
      </c>
    </row>
    <row r="408" spans="1:9" ht="51">
      <c r="A408" s="155" t="s">
        <v>454</v>
      </c>
      <c r="B408" s="28" t="s">
        <v>1421</v>
      </c>
      <c r="C408" s="26">
        <v>86877</v>
      </c>
      <c r="D408" s="149"/>
      <c r="E408" s="149" t="s">
        <v>541</v>
      </c>
      <c r="F408" s="75" t="s">
        <v>56</v>
      </c>
      <c r="G408" s="85">
        <v>1</v>
      </c>
      <c r="H408" s="175">
        <v>82.15</v>
      </c>
      <c r="I408" s="86">
        <f t="shared" ref="I408:I409" si="38">IF(H408=" ",0,ROUND(G408*H408,2))</f>
        <v>82.15</v>
      </c>
    </row>
    <row r="409" spans="1:9" ht="38.25">
      <c r="A409" s="155" t="s">
        <v>454</v>
      </c>
      <c r="B409" s="28" t="s">
        <v>1421</v>
      </c>
      <c r="C409" s="26">
        <v>86883</v>
      </c>
      <c r="D409" s="149"/>
      <c r="E409" s="149" t="s">
        <v>221</v>
      </c>
      <c r="F409" s="75" t="s">
        <v>56</v>
      </c>
      <c r="G409" s="85">
        <v>1</v>
      </c>
      <c r="H409" s="175">
        <v>12.39</v>
      </c>
      <c r="I409" s="86">
        <f t="shared" si="38"/>
        <v>12.39</v>
      </c>
    </row>
    <row r="410" spans="1:9">
      <c r="A410" s="87"/>
      <c r="B410" s="80"/>
      <c r="C410" s="80"/>
      <c r="D410" s="80"/>
      <c r="E410" s="88"/>
      <c r="F410" s="89"/>
      <c r="G410" s="6"/>
      <c r="H410" s="90"/>
      <c r="I410" s="91"/>
    </row>
    <row r="411" spans="1:9">
      <c r="A411" s="92" t="s">
        <v>15</v>
      </c>
      <c r="B411" s="81"/>
      <c r="C411" s="4"/>
      <c r="D411" s="80"/>
      <c r="E411" s="88"/>
      <c r="F411" s="5"/>
      <c r="G411" s="3"/>
      <c r="H411" s="93"/>
      <c r="I411" s="94"/>
    </row>
    <row r="412" spans="1:9">
      <c r="A412" s="95"/>
      <c r="B412" s="96"/>
      <c r="C412" s="97"/>
      <c r="D412" s="97"/>
      <c r="E412" s="330" t="s">
        <v>16</v>
      </c>
      <c r="F412" s="330"/>
      <c r="G412" s="330"/>
      <c r="H412" s="330"/>
      <c r="I412" s="98">
        <f>SUM(I407:I409)</f>
        <v>250.57</v>
      </c>
    </row>
    <row r="415" spans="1:9" ht="45" customHeight="1">
      <c r="A415" s="158"/>
      <c r="B415" s="160"/>
      <c r="C415" s="99" t="s">
        <v>802</v>
      </c>
      <c r="D415" s="327" t="s">
        <v>840</v>
      </c>
      <c r="E415" s="328"/>
      <c r="F415" s="328"/>
      <c r="G415" s="329"/>
      <c r="H415" s="183" t="s">
        <v>711</v>
      </c>
      <c r="I415" s="184">
        <f>I423</f>
        <v>840.92</v>
      </c>
    </row>
    <row r="416" spans="1:9">
      <c r="A416" s="159"/>
      <c r="B416" s="79"/>
      <c r="C416" s="82"/>
      <c r="D416" s="82"/>
      <c r="E416" s="83"/>
      <c r="F416" s="83"/>
      <c r="G416" s="83"/>
      <c r="H416" s="83"/>
      <c r="I416" s="84"/>
    </row>
    <row r="417" spans="1:9" ht="15.75">
      <c r="A417" s="76" t="s">
        <v>10</v>
      </c>
      <c r="B417" s="76" t="s">
        <v>412</v>
      </c>
      <c r="C417" s="76" t="s">
        <v>8</v>
      </c>
      <c r="D417" s="150"/>
      <c r="E417" s="151" t="s">
        <v>11</v>
      </c>
      <c r="F417" s="77" t="s">
        <v>409</v>
      </c>
      <c r="G417" s="78" t="s">
        <v>12</v>
      </c>
      <c r="H417" s="76" t="s">
        <v>13</v>
      </c>
      <c r="I417" s="78" t="s">
        <v>14</v>
      </c>
    </row>
    <row r="418" spans="1:9" ht="51">
      <c r="A418" s="152" t="s">
        <v>454</v>
      </c>
      <c r="B418" s="153" t="s">
        <v>1421</v>
      </c>
      <c r="C418" s="154">
        <v>86872</v>
      </c>
      <c r="D418" s="149"/>
      <c r="E418" s="148" t="s">
        <v>220</v>
      </c>
      <c r="F418" s="75" t="s">
        <v>56</v>
      </c>
      <c r="G418" s="85">
        <v>1</v>
      </c>
      <c r="H418" s="175">
        <v>746.38</v>
      </c>
      <c r="I418" s="86">
        <f>IF(H418=" ",0,ROUND(G418*H418,2))</f>
        <v>746.38</v>
      </c>
    </row>
    <row r="419" spans="1:9" ht="38.25">
      <c r="A419" s="155" t="s">
        <v>454</v>
      </c>
      <c r="B419" s="28" t="s">
        <v>1421</v>
      </c>
      <c r="C419" s="26">
        <v>86883</v>
      </c>
      <c r="D419" s="149"/>
      <c r="E419" s="149" t="s">
        <v>221</v>
      </c>
      <c r="F419" s="75" t="s">
        <v>56</v>
      </c>
      <c r="G419" s="85">
        <v>1</v>
      </c>
      <c r="H419" s="175">
        <v>12.39</v>
      </c>
      <c r="I419" s="86">
        <f t="shared" ref="I419:I420" si="39">IF(H419=" ",0,ROUND(G419*H419,2))</f>
        <v>12.39</v>
      </c>
    </row>
    <row r="420" spans="1:9" ht="51">
      <c r="A420" s="155" t="s">
        <v>454</v>
      </c>
      <c r="B420" s="28" t="s">
        <v>1421</v>
      </c>
      <c r="C420" s="26">
        <v>86877</v>
      </c>
      <c r="D420" s="149"/>
      <c r="E420" s="149" t="s">
        <v>541</v>
      </c>
      <c r="F420" s="75" t="s">
        <v>56</v>
      </c>
      <c r="G420" s="85">
        <v>1</v>
      </c>
      <c r="H420" s="175">
        <v>82.15</v>
      </c>
      <c r="I420" s="86">
        <f t="shared" si="39"/>
        <v>82.15</v>
      </c>
    </row>
    <row r="421" spans="1:9">
      <c r="A421" s="87"/>
      <c r="B421" s="80"/>
      <c r="C421" s="80"/>
      <c r="D421" s="80"/>
      <c r="E421" s="88"/>
      <c r="F421" s="89"/>
      <c r="G421" s="6"/>
      <c r="H421" s="90"/>
      <c r="I421" s="91"/>
    </row>
    <row r="422" spans="1:9">
      <c r="A422" s="92" t="s">
        <v>15</v>
      </c>
      <c r="B422" s="81"/>
      <c r="C422" s="4"/>
      <c r="D422" s="80"/>
      <c r="E422" s="88"/>
      <c r="F422" s="5"/>
      <c r="G422" s="3"/>
      <c r="H422" s="93"/>
      <c r="I422" s="94"/>
    </row>
    <row r="423" spans="1:9">
      <c r="A423" s="95"/>
      <c r="B423" s="96"/>
      <c r="C423" s="97"/>
      <c r="D423" s="97"/>
      <c r="E423" s="330" t="s">
        <v>16</v>
      </c>
      <c r="F423" s="330"/>
      <c r="G423" s="330"/>
      <c r="H423" s="330"/>
      <c r="I423" s="98">
        <f>SUM(I418:I420)</f>
        <v>840.92</v>
      </c>
    </row>
    <row r="426" spans="1:9" ht="75" customHeight="1">
      <c r="A426" s="158"/>
      <c r="B426" s="160"/>
      <c r="C426" s="99" t="s">
        <v>810</v>
      </c>
      <c r="D426" s="327" t="s">
        <v>844</v>
      </c>
      <c r="E426" s="328"/>
      <c r="F426" s="328"/>
      <c r="G426" s="329"/>
      <c r="H426" s="183" t="s">
        <v>711</v>
      </c>
      <c r="I426" s="184">
        <f>I439</f>
        <v>1413.21</v>
      </c>
    </row>
    <row r="427" spans="1:9">
      <c r="A427" s="159"/>
      <c r="B427" s="79"/>
      <c r="C427" s="82"/>
      <c r="D427" s="82"/>
      <c r="E427" s="83"/>
      <c r="F427" s="83"/>
      <c r="G427" s="83"/>
      <c r="H427" s="83"/>
      <c r="I427" s="84"/>
    </row>
    <row r="428" spans="1:9" ht="15.75">
      <c r="A428" s="76" t="s">
        <v>10</v>
      </c>
      <c r="B428" s="76" t="s">
        <v>412</v>
      </c>
      <c r="C428" s="76" t="s">
        <v>8</v>
      </c>
      <c r="D428" s="150"/>
      <c r="E428" s="151" t="s">
        <v>11</v>
      </c>
      <c r="F428" s="77" t="s">
        <v>409</v>
      </c>
      <c r="G428" s="78" t="s">
        <v>12</v>
      </c>
      <c r="H428" s="76" t="s">
        <v>13</v>
      </c>
      <c r="I428" s="78" t="s">
        <v>14</v>
      </c>
    </row>
    <row r="429" spans="1:9" ht="25.5">
      <c r="A429" s="152" t="s">
        <v>454</v>
      </c>
      <c r="B429" s="153" t="s">
        <v>1421</v>
      </c>
      <c r="C429" s="154">
        <v>88267</v>
      </c>
      <c r="D429" s="149"/>
      <c r="E429" s="148" t="s">
        <v>43</v>
      </c>
      <c r="F429" s="75" t="s">
        <v>33</v>
      </c>
      <c r="G429" s="85">
        <v>1.1539999999999999</v>
      </c>
      <c r="H429" s="175">
        <v>24.51</v>
      </c>
      <c r="I429" s="86">
        <f>IF(H429=" ",0,ROUND(G429*H429,2))</f>
        <v>28.28</v>
      </c>
    </row>
    <row r="430" spans="1:9" ht="25.5">
      <c r="A430" s="155" t="s">
        <v>454</v>
      </c>
      <c r="B430" s="28" t="s">
        <v>1421</v>
      </c>
      <c r="C430" s="26">
        <v>88316</v>
      </c>
      <c r="D430" s="149"/>
      <c r="E430" s="149" t="s">
        <v>34</v>
      </c>
      <c r="F430" s="75" t="s">
        <v>33</v>
      </c>
      <c r="G430" s="85">
        <v>0.55649999999999999</v>
      </c>
      <c r="H430" s="175">
        <v>18.53</v>
      </c>
      <c r="I430" s="86">
        <f t="shared" ref="I430:I436" si="40">IF(H430=" ",0,ROUND(G430*H430,2))</f>
        <v>10.31</v>
      </c>
    </row>
    <row r="431" spans="1:9" ht="38.25">
      <c r="A431" s="155" t="s">
        <v>454</v>
      </c>
      <c r="B431" s="28" t="s">
        <v>1421</v>
      </c>
      <c r="C431" s="26">
        <v>86887</v>
      </c>
      <c r="D431" s="149"/>
      <c r="E431" s="149" t="s">
        <v>222</v>
      </c>
      <c r="F431" s="75" t="s">
        <v>56</v>
      </c>
      <c r="G431" s="85">
        <v>1</v>
      </c>
      <c r="H431" s="175">
        <v>65.900000000000006</v>
      </c>
      <c r="I431" s="86">
        <f t="shared" si="40"/>
        <v>65.900000000000006</v>
      </c>
    </row>
    <row r="432" spans="1:9" ht="51">
      <c r="A432" s="155" t="s">
        <v>455</v>
      </c>
      <c r="B432" s="28" t="s">
        <v>1421</v>
      </c>
      <c r="C432" s="26">
        <v>6142</v>
      </c>
      <c r="D432" s="149"/>
      <c r="E432" s="149" t="s">
        <v>552</v>
      </c>
      <c r="F432" s="75" t="s">
        <v>72</v>
      </c>
      <c r="G432" s="85">
        <v>1</v>
      </c>
      <c r="H432" s="175">
        <v>9.4600000000000009</v>
      </c>
      <c r="I432" s="86">
        <f t="shared" si="40"/>
        <v>9.4600000000000009</v>
      </c>
    </row>
    <row r="433" spans="1:9" ht="38.25">
      <c r="A433" s="155" t="s">
        <v>455</v>
      </c>
      <c r="B433" s="28" t="s">
        <v>1421</v>
      </c>
      <c r="C433" s="26">
        <v>6138</v>
      </c>
      <c r="D433" s="149"/>
      <c r="E433" s="149" t="s">
        <v>324</v>
      </c>
      <c r="F433" s="75" t="s">
        <v>72</v>
      </c>
      <c r="G433" s="85">
        <v>1</v>
      </c>
      <c r="H433" s="175">
        <v>10.97</v>
      </c>
      <c r="I433" s="86">
        <f t="shared" si="40"/>
        <v>10.97</v>
      </c>
    </row>
    <row r="434" spans="1:9" ht="63.75">
      <c r="A434" s="155" t="s">
        <v>455</v>
      </c>
      <c r="B434" s="28" t="s">
        <v>1421</v>
      </c>
      <c r="C434" s="26">
        <v>4384</v>
      </c>
      <c r="D434" s="149"/>
      <c r="E434" s="149" t="s">
        <v>356</v>
      </c>
      <c r="F434" s="75" t="s">
        <v>72</v>
      </c>
      <c r="G434" s="85">
        <v>2</v>
      </c>
      <c r="H434" s="175">
        <v>30.65</v>
      </c>
      <c r="I434" s="86">
        <f t="shared" si="40"/>
        <v>61.3</v>
      </c>
    </row>
    <row r="435" spans="1:9" ht="25.5">
      <c r="A435" s="155" t="s">
        <v>455</v>
      </c>
      <c r="B435" s="28" t="s">
        <v>1421</v>
      </c>
      <c r="C435" s="26">
        <v>37329</v>
      </c>
      <c r="D435" s="149"/>
      <c r="E435" s="149" t="s">
        <v>368</v>
      </c>
      <c r="F435" s="75" t="s">
        <v>76</v>
      </c>
      <c r="G435" s="85">
        <v>8.8099999999999998E-2</v>
      </c>
      <c r="H435" s="175">
        <v>85.33</v>
      </c>
      <c r="I435" s="86">
        <f t="shared" si="40"/>
        <v>7.52</v>
      </c>
    </row>
    <row r="436" spans="1:9" ht="51">
      <c r="A436" s="155" t="s">
        <v>413</v>
      </c>
      <c r="B436" s="28" t="s">
        <v>411</v>
      </c>
      <c r="C436" s="26"/>
      <c r="D436" s="149"/>
      <c r="E436" s="187" t="s">
        <v>842</v>
      </c>
      <c r="F436" s="75" t="s">
        <v>711</v>
      </c>
      <c r="G436" s="85">
        <v>1</v>
      </c>
      <c r="H436" s="175">
        <v>1219.4733333333334</v>
      </c>
      <c r="I436" s="86">
        <f t="shared" si="40"/>
        <v>1219.47</v>
      </c>
    </row>
    <row r="437" spans="1:9">
      <c r="A437" s="87"/>
      <c r="B437" s="80"/>
      <c r="C437" s="80"/>
      <c r="D437" s="80"/>
      <c r="E437" s="88"/>
      <c r="F437" s="89"/>
      <c r="G437" s="6"/>
      <c r="H437" s="90"/>
      <c r="I437" s="91"/>
    </row>
    <row r="438" spans="1:9">
      <c r="A438" s="92" t="s">
        <v>15</v>
      </c>
      <c r="B438" s="81"/>
      <c r="C438" s="4"/>
      <c r="D438" s="80"/>
      <c r="E438" s="88"/>
      <c r="F438" s="5"/>
      <c r="G438" s="3"/>
      <c r="H438" s="93"/>
      <c r="I438" s="94"/>
    </row>
    <row r="439" spans="1:9">
      <c r="A439" s="95" t="s">
        <v>843</v>
      </c>
      <c r="B439" s="96"/>
      <c r="C439" s="97"/>
      <c r="D439" s="97"/>
      <c r="E439" s="330" t="s">
        <v>16</v>
      </c>
      <c r="F439" s="330"/>
      <c r="G439" s="330"/>
      <c r="H439" s="330"/>
      <c r="I439" s="98">
        <f>SUM(I429:I436)</f>
        <v>1413.21</v>
      </c>
    </row>
    <row r="442" spans="1:9" ht="45" customHeight="1">
      <c r="A442" s="158"/>
      <c r="B442" s="160"/>
      <c r="C442" s="99" t="s">
        <v>825</v>
      </c>
      <c r="D442" s="327" t="s">
        <v>1335</v>
      </c>
      <c r="E442" s="328"/>
      <c r="F442" s="328"/>
      <c r="G442" s="329"/>
      <c r="H442" s="183" t="s">
        <v>26</v>
      </c>
      <c r="I442" s="184">
        <f>I451</f>
        <v>149.16999999999999</v>
      </c>
    </row>
    <row r="443" spans="1:9">
      <c r="A443" s="159"/>
      <c r="B443" s="79"/>
      <c r="C443" s="82"/>
      <c r="D443" s="82"/>
      <c r="E443" s="83"/>
      <c r="F443" s="83"/>
      <c r="G443" s="83"/>
      <c r="H443" s="83"/>
      <c r="I443" s="84"/>
    </row>
    <row r="444" spans="1:9" ht="15.75">
      <c r="A444" s="76" t="s">
        <v>10</v>
      </c>
      <c r="B444" s="76" t="s">
        <v>412</v>
      </c>
      <c r="C444" s="76" t="s">
        <v>8</v>
      </c>
      <c r="D444" s="150"/>
      <c r="E444" s="151" t="s">
        <v>11</v>
      </c>
      <c r="F444" s="77" t="s">
        <v>409</v>
      </c>
      <c r="G444" s="78" t="s">
        <v>12</v>
      </c>
      <c r="H444" s="76" t="s">
        <v>13</v>
      </c>
      <c r="I444" s="78" t="s">
        <v>14</v>
      </c>
    </row>
    <row r="445" spans="1:9" ht="51">
      <c r="A445" s="152" t="s">
        <v>454</v>
      </c>
      <c r="B445" s="153" t="s">
        <v>1421</v>
      </c>
      <c r="C445" s="154">
        <v>100489</v>
      </c>
      <c r="D445" s="149"/>
      <c r="E445" s="148" t="s">
        <v>115</v>
      </c>
      <c r="F445" s="75" t="s">
        <v>27</v>
      </c>
      <c r="G445" s="85">
        <v>8.0000000000000002E-3</v>
      </c>
      <c r="H445" s="175">
        <v>587.02</v>
      </c>
      <c r="I445" s="86">
        <f>IF(H445=" ",0,ROUND(G445*H445,2))</f>
        <v>4.7</v>
      </c>
    </row>
    <row r="446" spans="1:9" ht="25.5">
      <c r="A446" s="155" t="s">
        <v>454</v>
      </c>
      <c r="B446" s="28" t="s">
        <v>1421</v>
      </c>
      <c r="C446" s="26">
        <v>88309</v>
      </c>
      <c r="D446" s="149"/>
      <c r="E446" s="149" t="s">
        <v>41</v>
      </c>
      <c r="F446" s="75" t="s">
        <v>33</v>
      </c>
      <c r="G446" s="85">
        <v>1.0249999999999999</v>
      </c>
      <c r="H446" s="175">
        <v>25.27</v>
      </c>
      <c r="I446" s="86">
        <f t="shared" ref="I446:I448" si="41">IF(H446=" ",0,ROUND(G446*H446,2))</f>
        <v>25.9</v>
      </c>
    </row>
    <row r="447" spans="1:9" ht="25.5">
      <c r="A447" s="155" t="s">
        <v>454</v>
      </c>
      <c r="B447" s="28" t="s">
        <v>1421</v>
      </c>
      <c r="C447" s="26">
        <v>88316</v>
      </c>
      <c r="D447" s="149"/>
      <c r="E447" s="149" t="s">
        <v>34</v>
      </c>
      <c r="F447" s="75" t="s">
        <v>33</v>
      </c>
      <c r="G447" s="85">
        <v>0.51249999999999996</v>
      </c>
      <c r="H447" s="175">
        <v>18.53</v>
      </c>
      <c r="I447" s="86">
        <f t="shared" si="41"/>
        <v>9.5</v>
      </c>
    </row>
    <row r="448" spans="1:9" ht="51">
      <c r="A448" s="155" t="s">
        <v>1420</v>
      </c>
      <c r="B448" s="28" t="s">
        <v>560</v>
      </c>
      <c r="C448" s="26" t="s">
        <v>465</v>
      </c>
      <c r="D448" s="149"/>
      <c r="E448" s="149" t="s">
        <v>471</v>
      </c>
      <c r="F448" s="75" t="s">
        <v>56</v>
      </c>
      <c r="G448" s="85">
        <v>13.125</v>
      </c>
      <c r="H448" s="175">
        <v>8.3101000000000003</v>
      </c>
      <c r="I448" s="86">
        <f t="shared" si="41"/>
        <v>109.07</v>
      </c>
    </row>
    <row r="449" spans="1:9">
      <c r="A449" s="87"/>
      <c r="B449" s="80"/>
      <c r="C449" s="80"/>
      <c r="D449" s="80"/>
      <c r="E449" s="88"/>
      <c r="F449" s="89"/>
      <c r="G449" s="6"/>
      <c r="H449" s="90"/>
      <c r="I449" s="91"/>
    </row>
    <row r="450" spans="1:9">
      <c r="A450" s="92" t="s">
        <v>15</v>
      </c>
      <c r="B450" s="81"/>
      <c r="C450" s="4"/>
      <c r="D450" s="80"/>
      <c r="E450" s="88"/>
      <c r="F450" s="5"/>
      <c r="G450" s="3"/>
      <c r="H450" s="93"/>
      <c r="I450" s="94"/>
    </row>
    <row r="451" spans="1:9">
      <c r="A451" s="95" t="s">
        <v>1334</v>
      </c>
      <c r="B451" s="96"/>
      <c r="C451" s="97"/>
      <c r="D451" s="97"/>
      <c r="E451" s="330" t="s">
        <v>16</v>
      </c>
      <c r="F451" s="330"/>
      <c r="G451" s="330"/>
      <c r="H451" s="330"/>
      <c r="I451" s="98">
        <f>SUM(I445:I448)</f>
        <v>149.16999999999999</v>
      </c>
    </row>
    <row r="454" spans="1:9" ht="60" customHeight="1">
      <c r="A454" s="158"/>
      <c r="B454" s="160"/>
      <c r="C454" s="99" t="s">
        <v>834</v>
      </c>
      <c r="D454" s="327" t="s">
        <v>850</v>
      </c>
      <c r="E454" s="328"/>
      <c r="F454" s="328"/>
      <c r="G454" s="329"/>
      <c r="H454" s="183" t="s">
        <v>26</v>
      </c>
      <c r="I454" s="184">
        <f>I464</f>
        <v>106.11000000000001</v>
      </c>
    </row>
    <row r="455" spans="1:9">
      <c r="A455" s="159"/>
      <c r="B455" s="79"/>
      <c r="C455" s="82"/>
      <c r="D455" s="82"/>
      <c r="E455" s="83"/>
      <c r="F455" s="83"/>
      <c r="G455" s="83"/>
      <c r="H455" s="83"/>
      <c r="I455" s="84"/>
    </row>
    <row r="456" spans="1:9" ht="15.75">
      <c r="A456" s="76" t="s">
        <v>10</v>
      </c>
      <c r="B456" s="76" t="s">
        <v>412</v>
      </c>
      <c r="C456" s="76" t="s">
        <v>8</v>
      </c>
      <c r="D456" s="150"/>
      <c r="E456" s="151" t="s">
        <v>11</v>
      </c>
      <c r="F456" s="77" t="s">
        <v>409</v>
      </c>
      <c r="G456" s="78" t="s">
        <v>12</v>
      </c>
      <c r="H456" s="76" t="s">
        <v>13</v>
      </c>
      <c r="I456" s="78" t="s">
        <v>14</v>
      </c>
    </row>
    <row r="457" spans="1:9" ht="25.5">
      <c r="A457" s="152" t="s">
        <v>454</v>
      </c>
      <c r="B457" s="153" t="s">
        <v>1421</v>
      </c>
      <c r="C457" s="154">
        <v>88256</v>
      </c>
      <c r="D457" s="149"/>
      <c r="E457" s="148" t="s">
        <v>69</v>
      </c>
      <c r="F457" s="75" t="s">
        <v>33</v>
      </c>
      <c r="G457" s="85">
        <v>0.6794</v>
      </c>
      <c r="H457" s="175">
        <v>26.74</v>
      </c>
      <c r="I457" s="86">
        <f>IF(H457=" ",0,ROUND(G457*H457,2))</f>
        <v>18.170000000000002</v>
      </c>
    </row>
    <row r="458" spans="1:9" ht="25.5">
      <c r="A458" s="155" t="s">
        <v>454</v>
      </c>
      <c r="B458" s="28" t="s">
        <v>1421</v>
      </c>
      <c r="C458" s="26">
        <v>88316</v>
      </c>
      <c r="D458" s="149"/>
      <c r="E458" s="149" t="s">
        <v>34</v>
      </c>
      <c r="F458" s="75" t="s">
        <v>33</v>
      </c>
      <c r="G458" s="85">
        <v>0.30890000000000001</v>
      </c>
      <c r="H458" s="175">
        <v>18.53</v>
      </c>
      <c r="I458" s="86">
        <f t="shared" ref="I458:I461" si="42">IF(H458=" ",0,ROUND(G458*H458,2))</f>
        <v>5.72</v>
      </c>
    </row>
    <row r="459" spans="1:9" ht="25.5">
      <c r="A459" s="155" t="s">
        <v>455</v>
      </c>
      <c r="B459" s="28" t="s">
        <v>1421</v>
      </c>
      <c r="C459" s="26">
        <v>1381</v>
      </c>
      <c r="D459" s="149"/>
      <c r="E459" s="149" t="s">
        <v>326</v>
      </c>
      <c r="F459" s="75" t="s">
        <v>76</v>
      </c>
      <c r="G459" s="85">
        <v>4.91</v>
      </c>
      <c r="H459" s="175">
        <v>0.69</v>
      </c>
      <c r="I459" s="86">
        <f t="shared" si="42"/>
        <v>3.39</v>
      </c>
    </row>
    <row r="460" spans="1:9" ht="25.5">
      <c r="A460" s="155" t="s">
        <v>455</v>
      </c>
      <c r="B460" s="28" t="s">
        <v>1421</v>
      </c>
      <c r="C460" s="26">
        <v>34357</v>
      </c>
      <c r="D460" s="149"/>
      <c r="E460" s="149" t="s">
        <v>367</v>
      </c>
      <c r="F460" s="75" t="s">
        <v>76</v>
      </c>
      <c r="G460" s="85">
        <v>0.42199999999999999</v>
      </c>
      <c r="H460" s="175">
        <v>4.05</v>
      </c>
      <c r="I460" s="86">
        <f t="shared" si="42"/>
        <v>1.71</v>
      </c>
    </row>
    <row r="461" spans="1:9" ht="38.25">
      <c r="A461" s="155" t="s">
        <v>413</v>
      </c>
      <c r="B461" s="28" t="s">
        <v>411</v>
      </c>
      <c r="C461" s="26"/>
      <c r="D461" s="149"/>
      <c r="E461" s="187" t="s">
        <v>852</v>
      </c>
      <c r="F461" s="75" t="s">
        <v>26</v>
      </c>
      <c r="G461" s="85">
        <v>1.0618000000000001</v>
      </c>
      <c r="H461" s="175">
        <v>72.62833333333333</v>
      </c>
      <c r="I461" s="86">
        <f t="shared" si="42"/>
        <v>77.12</v>
      </c>
    </row>
    <row r="462" spans="1:9">
      <c r="A462" s="87"/>
      <c r="B462" s="80"/>
      <c r="C462" s="80"/>
      <c r="D462" s="80"/>
      <c r="E462" s="88"/>
      <c r="F462" s="89"/>
      <c r="G462" s="6"/>
      <c r="H462" s="90"/>
      <c r="I462" s="91"/>
    </row>
    <row r="463" spans="1:9">
      <c r="A463" s="92" t="s">
        <v>15</v>
      </c>
      <c r="B463" s="81"/>
      <c r="C463" s="4"/>
      <c r="D463" s="80"/>
      <c r="E463" s="88"/>
      <c r="F463" s="5"/>
      <c r="G463" s="3"/>
      <c r="H463" s="93"/>
      <c r="I463" s="94"/>
    </row>
    <row r="464" spans="1:9">
      <c r="A464" s="95" t="s">
        <v>851</v>
      </c>
      <c r="B464" s="96"/>
      <c r="C464" s="97"/>
      <c r="D464" s="97"/>
      <c r="E464" s="330" t="s">
        <v>16</v>
      </c>
      <c r="F464" s="330"/>
      <c r="G464" s="330"/>
      <c r="H464" s="330"/>
      <c r="I464" s="98">
        <f>SUM(I457:I461)</f>
        <v>106.11000000000001</v>
      </c>
    </row>
    <row r="467" spans="1:9" ht="90" customHeight="1">
      <c r="A467" s="158"/>
      <c r="B467" s="160"/>
      <c r="C467" s="99" t="s">
        <v>837</v>
      </c>
      <c r="D467" s="327" t="s">
        <v>854</v>
      </c>
      <c r="E467" s="328"/>
      <c r="F467" s="328"/>
      <c r="G467" s="329"/>
      <c r="H467" s="183" t="s">
        <v>27</v>
      </c>
      <c r="I467" s="184">
        <f>I476</f>
        <v>821.93000000000006</v>
      </c>
    </row>
    <row r="468" spans="1:9">
      <c r="A468" s="159"/>
      <c r="B468" s="79"/>
      <c r="C468" s="82"/>
      <c r="D468" s="82"/>
      <c r="E468" s="83"/>
      <c r="F468" s="83"/>
      <c r="G468" s="83"/>
      <c r="H468" s="83"/>
      <c r="I468" s="84"/>
    </row>
    <row r="469" spans="1:9" ht="15.75">
      <c r="A469" s="76" t="s">
        <v>10</v>
      </c>
      <c r="B469" s="76" t="s">
        <v>412</v>
      </c>
      <c r="C469" s="76" t="s">
        <v>8</v>
      </c>
      <c r="D469" s="150"/>
      <c r="E469" s="151" t="s">
        <v>11</v>
      </c>
      <c r="F469" s="77" t="s">
        <v>409</v>
      </c>
      <c r="G469" s="78" t="s">
        <v>12</v>
      </c>
      <c r="H469" s="76" t="s">
        <v>13</v>
      </c>
      <c r="I469" s="78" t="s">
        <v>14</v>
      </c>
    </row>
    <row r="470" spans="1:9" ht="25.5">
      <c r="A470" s="152" t="s">
        <v>454</v>
      </c>
      <c r="B470" s="153" t="s">
        <v>1421</v>
      </c>
      <c r="C470" s="154">
        <v>88316</v>
      </c>
      <c r="D470" s="149"/>
      <c r="E470" s="148" t="s">
        <v>34</v>
      </c>
      <c r="F470" s="75" t="s">
        <v>33</v>
      </c>
      <c r="G470" s="85">
        <v>12.6</v>
      </c>
      <c r="H470" s="175">
        <v>18.53</v>
      </c>
      <c r="I470" s="86">
        <f>IF(H470=" ",0,ROUND(G470*H470,2))</f>
        <v>233.48</v>
      </c>
    </row>
    <row r="471" spans="1:9" ht="25.5">
      <c r="A471" s="155" t="s">
        <v>454</v>
      </c>
      <c r="B471" s="28" t="s">
        <v>1421</v>
      </c>
      <c r="C471" s="26">
        <v>88309</v>
      </c>
      <c r="D471" s="149"/>
      <c r="E471" s="149" t="s">
        <v>41</v>
      </c>
      <c r="F471" s="75" t="s">
        <v>33</v>
      </c>
      <c r="G471" s="85">
        <v>6.3</v>
      </c>
      <c r="H471" s="175">
        <v>25.27</v>
      </c>
      <c r="I471" s="86">
        <f t="shared" ref="I471:I473" si="43">IF(H471=" ",0,ROUND(G471*H471,2))</f>
        <v>159.19999999999999</v>
      </c>
    </row>
    <row r="472" spans="1:9" ht="25.5">
      <c r="A472" s="155" t="s">
        <v>455</v>
      </c>
      <c r="B472" s="28" t="s">
        <v>1421</v>
      </c>
      <c r="C472" s="26">
        <v>1379</v>
      </c>
      <c r="D472" s="149"/>
      <c r="E472" s="149" t="s">
        <v>332</v>
      </c>
      <c r="F472" s="75" t="s">
        <v>76</v>
      </c>
      <c r="G472" s="85">
        <v>454.58</v>
      </c>
      <c r="H472" s="175">
        <v>0.78</v>
      </c>
      <c r="I472" s="86">
        <f t="shared" si="43"/>
        <v>354.57</v>
      </c>
    </row>
    <row r="473" spans="1:9">
      <c r="A473" s="155" t="s">
        <v>413</v>
      </c>
      <c r="B473" s="28" t="s">
        <v>411</v>
      </c>
      <c r="C473" s="26"/>
      <c r="D473" s="149"/>
      <c r="E473" s="187" t="s">
        <v>855</v>
      </c>
      <c r="F473" s="75" t="s">
        <v>856</v>
      </c>
      <c r="G473" s="85">
        <v>2.7090000000000001</v>
      </c>
      <c r="H473" s="175">
        <v>27.566666666666666</v>
      </c>
      <c r="I473" s="86">
        <f t="shared" si="43"/>
        <v>74.680000000000007</v>
      </c>
    </row>
    <row r="474" spans="1:9">
      <c r="A474" s="87"/>
      <c r="B474" s="80"/>
      <c r="C474" s="80"/>
      <c r="D474" s="80"/>
      <c r="E474" s="88"/>
      <c r="F474" s="89"/>
      <c r="G474" s="6"/>
      <c r="H474" s="90"/>
      <c r="I474" s="91"/>
    </row>
    <row r="475" spans="1:9">
      <c r="A475" s="92" t="s">
        <v>15</v>
      </c>
      <c r="B475" s="81"/>
      <c r="C475" s="4"/>
      <c r="D475" s="80"/>
      <c r="E475" s="88"/>
      <c r="F475" s="5"/>
      <c r="G475" s="3"/>
      <c r="H475" s="93"/>
      <c r="I475" s="94"/>
    </row>
    <row r="476" spans="1:9">
      <c r="A476" s="95"/>
      <c r="B476" s="96"/>
      <c r="C476" s="97"/>
      <c r="D476" s="97"/>
      <c r="E476" s="330" t="s">
        <v>16</v>
      </c>
      <c r="F476" s="330"/>
      <c r="G476" s="330"/>
      <c r="H476" s="330"/>
      <c r="I476" s="98">
        <f>SUM(I470:I473)</f>
        <v>821.93000000000006</v>
      </c>
    </row>
    <row r="479" spans="1:9" ht="36" customHeight="1">
      <c r="A479" s="158"/>
      <c r="B479" s="160"/>
      <c r="C479" s="99" t="s">
        <v>839</v>
      </c>
      <c r="D479" s="327" t="s">
        <v>887</v>
      </c>
      <c r="E479" s="328"/>
      <c r="F479" s="328"/>
      <c r="G479" s="329"/>
      <c r="H479" s="183" t="s">
        <v>26</v>
      </c>
      <c r="I479" s="184">
        <f>I488</f>
        <v>146.99</v>
      </c>
    </row>
    <row r="480" spans="1:9">
      <c r="A480" s="159"/>
      <c r="B480" s="79"/>
      <c r="C480" s="82"/>
      <c r="D480" s="82"/>
      <c r="E480" s="83"/>
      <c r="F480" s="83"/>
      <c r="G480" s="83"/>
      <c r="H480" s="83"/>
      <c r="I480" s="84"/>
    </row>
    <row r="481" spans="1:9" ht="15.75">
      <c r="A481" s="76" t="s">
        <v>10</v>
      </c>
      <c r="B481" s="76" t="s">
        <v>412</v>
      </c>
      <c r="C481" s="76" t="s">
        <v>8</v>
      </c>
      <c r="D481" s="150"/>
      <c r="E481" s="151" t="s">
        <v>11</v>
      </c>
      <c r="F481" s="77" t="s">
        <v>409</v>
      </c>
      <c r="G481" s="78" t="s">
        <v>12</v>
      </c>
      <c r="H481" s="76" t="s">
        <v>13</v>
      </c>
      <c r="I481" s="78" t="s">
        <v>14</v>
      </c>
    </row>
    <row r="482" spans="1:9" ht="25.5">
      <c r="A482" s="152" t="s">
        <v>454</v>
      </c>
      <c r="B482" s="153" t="s">
        <v>1421</v>
      </c>
      <c r="C482" s="154">
        <v>88315</v>
      </c>
      <c r="D482" s="149"/>
      <c r="E482" s="148" t="s">
        <v>44</v>
      </c>
      <c r="F482" s="75" t="s">
        <v>33</v>
      </c>
      <c r="G482" s="85">
        <v>2.5284</v>
      </c>
      <c r="H482" s="175">
        <v>25.06</v>
      </c>
      <c r="I482" s="86">
        <f>IF(H482=" ",0,ROUND(G482*H482,2))</f>
        <v>63.36</v>
      </c>
    </row>
    <row r="483" spans="1:9" ht="25.5">
      <c r="A483" s="155" t="s">
        <v>455</v>
      </c>
      <c r="B483" s="28" t="s">
        <v>1421</v>
      </c>
      <c r="C483" s="26">
        <v>546</v>
      </c>
      <c r="D483" s="149"/>
      <c r="E483" s="149" t="s">
        <v>328</v>
      </c>
      <c r="F483" s="75" t="s">
        <v>76</v>
      </c>
      <c r="G483" s="85">
        <v>3.718</v>
      </c>
      <c r="H483" s="175">
        <v>7.77</v>
      </c>
      <c r="I483" s="86">
        <f t="shared" ref="I483:I485" si="44">IF(H483=" ",0,ROUND(G483*H483,2))</f>
        <v>28.89</v>
      </c>
    </row>
    <row r="484" spans="1:9" ht="38.25">
      <c r="A484" s="155" t="s">
        <v>455</v>
      </c>
      <c r="B484" s="28" t="s">
        <v>1421</v>
      </c>
      <c r="C484" s="26">
        <v>4777</v>
      </c>
      <c r="D484" s="149"/>
      <c r="E484" s="149" t="s">
        <v>331</v>
      </c>
      <c r="F484" s="75" t="s">
        <v>76</v>
      </c>
      <c r="G484" s="85">
        <v>3.3439999999999999</v>
      </c>
      <c r="H484" s="175">
        <v>6.73</v>
      </c>
      <c r="I484" s="86">
        <f t="shared" si="44"/>
        <v>22.51</v>
      </c>
    </row>
    <row r="485" spans="1:9" ht="51">
      <c r="A485" s="155" t="s">
        <v>455</v>
      </c>
      <c r="B485" s="28" t="s">
        <v>1421</v>
      </c>
      <c r="C485" s="26">
        <v>10933</v>
      </c>
      <c r="D485" s="149"/>
      <c r="E485" s="149" t="s">
        <v>376</v>
      </c>
      <c r="F485" s="75" t="s">
        <v>74</v>
      </c>
      <c r="G485" s="85">
        <v>1.8480000000000001</v>
      </c>
      <c r="H485" s="175">
        <v>17.440000000000001</v>
      </c>
      <c r="I485" s="86">
        <f t="shared" si="44"/>
        <v>32.229999999999997</v>
      </c>
    </row>
    <row r="486" spans="1:9">
      <c r="A486" s="87"/>
      <c r="B486" s="80"/>
      <c r="C486" s="80"/>
      <c r="D486" s="80"/>
      <c r="E486" s="88"/>
      <c r="F486" s="89"/>
      <c r="G486" s="6"/>
      <c r="H486" s="90"/>
      <c r="I486" s="91"/>
    </row>
    <row r="487" spans="1:9">
      <c r="A487" s="92" t="s">
        <v>15</v>
      </c>
      <c r="B487" s="81"/>
      <c r="C487" s="4"/>
      <c r="D487" s="80"/>
      <c r="E487" s="88"/>
      <c r="F487" s="5"/>
      <c r="G487" s="3"/>
      <c r="H487" s="93"/>
      <c r="I487" s="94"/>
    </row>
    <row r="488" spans="1:9">
      <c r="A488" s="95"/>
      <c r="B488" s="96"/>
      <c r="C488" s="97"/>
      <c r="D488" s="97"/>
      <c r="E488" s="330" t="s">
        <v>16</v>
      </c>
      <c r="F488" s="330"/>
      <c r="G488" s="330"/>
      <c r="H488" s="330"/>
      <c r="I488" s="98">
        <f>SUM(I482:I485)</f>
        <v>146.99</v>
      </c>
    </row>
    <row r="491" spans="1:9" ht="45" customHeight="1">
      <c r="A491" s="158"/>
      <c r="B491" s="160"/>
      <c r="C491" s="99" t="s">
        <v>841</v>
      </c>
      <c r="D491" s="327" t="s">
        <v>893</v>
      </c>
      <c r="E491" s="328"/>
      <c r="F491" s="328"/>
      <c r="G491" s="329"/>
      <c r="H491" s="183" t="s">
        <v>27</v>
      </c>
      <c r="I491" s="184">
        <f>I501</f>
        <v>228.48</v>
      </c>
    </row>
    <row r="492" spans="1:9">
      <c r="A492" s="159"/>
      <c r="B492" s="79"/>
      <c r="C492" s="82"/>
      <c r="D492" s="82"/>
      <c r="E492" s="83"/>
      <c r="F492" s="83"/>
      <c r="G492" s="83"/>
      <c r="H492" s="83"/>
      <c r="I492" s="84"/>
    </row>
    <row r="493" spans="1:9" ht="15.75">
      <c r="A493" s="76" t="s">
        <v>10</v>
      </c>
      <c r="B493" s="76" t="s">
        <v>412</v>
      </c>
      <c r="C493" s="76" t="s">
        <v>8</v>
      </c>
      <c r="D493" s="150"/>
      <c r="E493" s="151" t="s">
        <v>11</v>
      </c>
      <c r="F493" s="77" t="s">
        <v>409</v>
      </c>
      <c r="G493" s="78" t="s">
        <v>12</v>
      </c>
      <c r="H493" s="76" t="s">
        <v>13</v>
      </c>
      <c r="I493" s="78" t="s">
        <v>14</v>
      </c>
    </row>
    <row r="494" spans="1:9" ht="25.5">
      <c r="A494" s="152" t="s">
        <v>454</v>
      </c>
      <c r="B494" s="153" t="s">
        <v>1421</v>
      </c>
      <c r="C494" s="154">
        <v>88316</v>
      </c>
      <c r="D494" s="149"/>
      <c r="E494" s="148" t="s">
        <v>34</v>
      </c>
      <c r="F494" s="75" t="s">
        <v>33</v>
      </c>
      <c r="G494" s="85">
        <v>1.66</v>
      </c>
      <c r="H494" s="175">
        <v>18.53</v>
      </c>
      <c r="I494" s="86">
        <f>IF(H494=" ",0,ROUND(G494*H494,2))</f>
        <v>30.76</v>
      </c>
    </row>
    <row r="495" spans="1:9" ht="63.75">
      <c r="A495" s="155" t="s">
        <v>454</v>
      </c>
      <c r="B495" s="28" t="s">
        <v>1421</v>
      </c>
      <c r="C495" s="26">
        <v>91277</v>
      </c>
      <c r="D495" s="149"/>
      <c r="E495" s="149" t="s">
        <v>52</v>
      </c>
      <c r="F495" s="75" t="s">
        <v>38</v>
      </c>
      <c r="G495" s="85">
        <v>0.8</v>
      </c>
      <c r="H495" s="175">
        <v>9.94</v>
      </c>
      <c r="I495" s="86">
        <f t="shared" ref="I495:I498" si="45">IF(H495=" ",0,ROUND(G495*H495,2))</f>
        <v>7.95</v>
      </c>
    </row>
    <row r="496" spans="1:9" ht="63.75">
      <c r="A496" s="155" t="s">
        <v>454</v>
      </c>
      <c r="B496" s="28" t="s">
        <v>1421</v>
      </c>
      <c r="C496" s="26">
        <v>91278</v>
      </c>
      <c r="D496" s="149"/>
      <c r="E496" s="149" t="s">
        <v>53</v>
      </c>
      <c r="F496" s="75" t="s">
        <v>39</v>
      </c>
      <c r="G496" s="85">
        <v>0.2</v>
      </c>
      <c r="H496" s="175">
        <v>0.52</v>
      </c>
      <c r="I496" s="86">
        <f t="shared" si="45"/>
        <v>0.1</v>
      </c>
    </row>
    <row r="497" spans="1:9" ht="51">
      <c r="A497" s="155" t="s">
        <v>454</v>
      </c>
      <c r="B497" s="28" t="s">
        <v>1421</v>
      </c>
      <c r="C497" s="26">
        <v>95876</v>
      </c>
      <c r="D497" s="149"/>
      <c r="E497" s="149" t="s">
        <v>250</v>
      </c>
      <c r="F497" s="75" t="s">
        <v>64</v>
      </c>
      <c r="G497" s="85">
        <v>10.5</v>
      </c>
      <c r="H497" s="175">
        <v>2.17</v>
      </c>
      <c r="I497" s="86">
        <f t="shared" si="45"/>
        <v>22.79</v>
      </c>
    </row>
    <row r="498" spans="1:9" ht="38.25">
      <c r="A498" s="155" t="s">
        <v>455</v>
      </c>
      <c r="B498" s="28" t="s">
        <v>1421</v>
      </c>
      <c r="C498" s="26">
        <v>4718</v>
      </c>
      <c r="D498" s="149"/>
      <c r="E498" s="149" t="s">
        <v>360</v>
      </c>
      <c r="F498" s="75" t="s">
        <v>73</v>
      </c>
      <c r="G498" s="85">
        <v>1.3</v>
      </c>
      <c r="H498" s="175">
        <v>128.37</v>
      </c>
      <c r="I498" s="86">
        <f t="shared" si="45"/>
        <v>166.88</v>
      </c>
    </row>
    <row r="499" spans="1:9">
      <c r="A499" s="87"/>
      <c r="B499" s="80"/>
      <c r="C499" s="80"/>
      <c r="D499" s="80"/>
      <c r="E499" s="88"/>
      <c r="F499" s="89"/>
      <c r="G499" s="6"/>
      <c r="H499" s="90"/>
      <c r="I499" s="91"/>
    </row>
    <row r="500" spans="1:9">
      <c r="A500" s="92" t="s">
        <v>15</v>
      </c>
      <c r="B500" s="81"/>
      <c r="C500" s="4"/>
      <c r="D500" s="80"/>
      <c r="E500" s="88"/>
      <c r="F500" s="5"/>
      <c r="G500" s="3"/>
      <c r="H500" s="93"/>
      <c r="I500" s="94"/>
    </row>
    <row r="501" spans="1:9">
      <c r="A501" s="95"/>
      <c r="B501" s="96"/>
      <c r="C501" s="97"/>
      <c r="D501" s="97"/>
      <c r="E501" s="330" t="s">
        <v>16</v>
      </c>
      <c r="F501" s="330"/>
      <c r="G501" s="330"/>
      <c r="H501" s="330"/>
      <c r="I501" s="98">
        <f>SUM(I494:I498)</f>
        <v>228.48</v>
      </c>
    </row>
    <row r="504" spans="1:9" ht="75" customHeight="1">
      <c r="A504" s="158"/>
      <c r="B504" s="160"/>
      <c r="C504" s="99" t="s">
        <v>845</v>
      </c>
      <c r="D504" s="327" t="s">
        <v>904</v>
      </c>
      <c r="E504" s="328"/>
      <c r="F504" s="328"/>
      <c r="G504" s="329"/>
      <c r="H504" s="183" t="s">
        <v>711</v>
      </c>
      <c r="I504" s="184">
        <f>I518</f>
        <v>1262.67</v>
      </c>
    </row>
    <row r="505" spans="1:9">
      <c r="A505" s="159"/>
      <c r="B505" s="79"/>
      <c r="C505" s="82"/>
      <c r="D505" s="82"/>
      <c r="E505" s="83"/>
      <c r="F505" s="83"/>
      <c r="G505" s="83"/>
      <c r="H505" s="83"/>
      <c r="I505" s="84"/>
    </row>
    <row r="506" spans="1:9" ht="15.75">
      <c r="A506" s="76" t="s">
        <v>10</v>
      </c>
      <c r="B506" s="76" t="s">
        <v>412</v>
      </c>
      <c r="C506" s="76" t="s">
        <v>8</v>
      </c>
      <c r="D506" s="150"/>
      <c r="E506" s="151" t="s">
        <v>11</v>
      </c>
      <c r="F506" s="77" t="s">
        <v>409</v>
      </c>
      <c r="G506" s="78" t="s">
        <v>12</v>
      </c>
      <c r="H506" s="76" t="s">
        <v>13</v>
      </c>
      <c r="I506" s="78" t="s">
        <v>14</v>
      </c>
    </row>
    <row r="507" spans="1:9" ht="25.5">
      <c r="A507" s="152" t="s">
        <v>454</v>
      </c>
      <c r="B507" s="153" t="s">
        <v>1421</v>
      </c>
      <c r="C507" s="154">
        <v>88315</v>
      </c>
      <c r="D507" s="149"/>
      <c r="E507" s="148" t="s">
        <v>44</v>
      </c>
      <c r="F507" s="75" t="s">
        <v>33</v>
      </c>
      <c r="G507" s="85">
        <v>8</v>
      </c>
      <c r="H507" s="175">
        <v>25.06</v>
      </c>
      <c r="I507" s="86">
        <f>IF(H507=" ",0,ROUND(G507*H507,2))</f>
        <v>200.48</v>
      </c>
    </row>
    <row r="508" spans="1:9" ht="25.5">
      <c r="A508" s="155" t="s">
        <v>454</v>
      </c>
      <c r="B508" s="28" t="s">
        <v>1421</v>
      </c>
      <c r="C508" s="26">
        <v>88251</v>
      </c>
      <c r="D508" s="149"/>
      <c r="E508" s="149" t="s">
        <v>68</v>
      </c>
      <c r="F508" s="75" t="s">
        <v>33</v>
      </c>
      <c r="G508" s="85">
        <v>8</v>
      </c>
      <c r="H508" s="175">
        <v>20.399999999999999</v>
      </c>
      <c r="I508" s="86">
        <f t="shared" ref="I508:I515" si="46">IF(H508=" ",0,ROUND(G508*H508,2))</f>
        <v>163.19999999999999</v>
      </c>
    </row>
    <row r="509" spans="1:9" ht="51">
      <c r="A509" s="155" t="s">
        <v>454</v>
      </c>
      <c r="B509" s="28" t="s">
        <v>1421</v>
      </c>
      <c r="C509" s="26">
        <v>101173</v>
      </c>
      <c r="D509" s="149"/>
      <c r="E509" s="149" t="s">
        <v>189</v>
      </c>
      <c r="F509" s="75" t="s">
        <v>29</v>
      </c>
      <c r="G509" s="85">
        <v>1</v>
      </c>
      <c r="H509" s="175">
        <v>57.33</v>
      </c>
      <c r="I509" s="86">
        <f>IF(H509=" ",0,ROUND(G509*H509,2))</f>
        <v>57.33</v>
      </c>
    </row>
    <row r="510" spans="1:9" ht="76.5">
      <c r="A510" s="155" t="s">
        <v>454</v>
      </c>
      <c r="B510" s="28" t="s">
        <v>1421</v>
      </c>
      <c r="C510" s="26">
        <v>100762</v>
      </c>
      <c r="D510" s="149"/>
      <c r="E510" s="149" t="s">
        <v>239</v>
      </c>
      <c r="F510" s="75" t="s">
        <v>26</v>
      </c>
      <c r="G510" s="85">
        <v>1.7248000000000001</v>
      </c>
      <c r="H510" s="175">
        <v>48.53</v>
      </c>
      <c r="I510" s="86">
        <f>IF(H510=" ",0,ROUND(G510*H510,2))</f>
        <v>83.7</v>
      </c>
    </row>
    <row r="511" spans="1:9" ht="25.5">
      <c r="A511" s="155" t="s">
        <v>413</v>
      </c>
      <c r="B511" s="28" t="s">
        <v>411</v>
      </c>
      <c r="C511" s="26"/>
      <c r="D511" s="149"/>
      <c r="E511" s="187" t="s">
        <v>902</v>
      </c>
      <c r="F511" s="75" t="s">
        <v>711</v>
      </c>
      <c r="G511" s="85">
        <v>2</v>
      </c>
      <c r="H511" s="175">
        <v>240.89666666666668</v>
      </c>
      <c r="I511" s="86">
        <f t="shared" si="46"/>
        <v>481.79</v>
      </c>
    </row>
    <row r="512" spans="1:9" ht="25.5">
      <c r="A512" s="155" t="s">
        <v>413</v>
      </c>
      <c r="B512" s="28" t="s">
        <v>411</v>
      </c>
      <c r="C512" s="26"/>
      <c r="D512" s="149"/>
      <c r="E512" s="187" t="s">
        <v>903</v>
      </c>
      <c r="F512" s="75" t="s">
        <v>29</v>
      </c>
      <c r="G512" s="85">
        <v>10.780000000000001</v>
      </c>
      <c r="H512" s="175">
        <v>13.583333333333334</v>
      </c>
      <c r="I512" s="86">
        <f t="shared" ref="I512" si="47">IF(H512=" ",0,ROUND(G512*H512,2))</f>
        <v>146.43</v>
      </c>
    </row>
    <row r="513" spans="1:9" ht="51">
      <c r="A513" s="155" t="s">
        <v>455</v>
      </c>
      <c r="B513" s="28" t="s">
        <v>1421</v>
      </c>
      <c r="C513" s="26">
        <v>2432</v>
      </c>
      <c r="D513" s="149"/>
      <c r="E513" s="149" t="s">
        <v>553</v>
      </c>
      <c r="F513" s="75" t="s">
        <v>72</v>
      </c>
      <c r="G513" s="85">
        <v>3</v>
      </c>
      <c r="H513" s="175">
        <v>21.77</v>
      </c>
      <c r="I513" s="86">
        <f t="shared" si="46"/>
        <v>65.31</v>
      </c>
    </row>
    <row r="514" spans="1:9" ht="63.75">
      <c r="A514" s="155" t="s">
        <v>455</v>
      </c>
      <c r="B514" s="28" t="s">
        <v>1421</v>
      </c>
      <c r="C514" s="26">
        <v>3121</v>
      </c>
      <c r="D514" s="149"/>
      <c r="E514" s="149" t="s">
        <v>340</v>
      </c>
      <c r="F514" s="75" t="s">
        <v>72</v>
      </c>
      <c r="G514" s="85">
        <v>1</v>
      </c>
      <c r="H514" s="175">
        <v>6.38</v>
      </c>
      <c r="I514" s="86">
        <f t="shared" si="46"/>
        <v>6.38</v>
      </c>
    </row>
    <row r="515" spans="1:9" ht="25.5">
      <c r="A515" s="155" t="s">
        <v>455</v>
      </c>
      <c r="B515" s="28" t="s">
        <v>1421</v>
      </c>
      <c r="C515" s="26">
        <v>11002</v>
      </c>
      <c r="D515" s="149"/>
      <c r="E515" s="149" t="s">
        <v>337</v>
      </c>
      <c r="F515" s="75" t="s">
        <v>76</v>
      </c>
      <c r="G515" s="85">
        <v>1</v>
      </c>
      <c r="H515" s="175">
        <v>58.05</v>
      </c>
      <c r="I515" s="86">
        <f t="shared" si="46"/>
        <v>58.05</v>
      </c>
    </row>
    <row r="516" spans="1:9">
      <c r="A516" s="87"/>
      <c r="B516" s="80"/>
      <c r="C516" s="80"/>
      <c r="D516" s="80"/>
      <c r="E516" s="88"/>
      <c r="F516" s="89"/>
      <c r="G516" s="6"/>
      <c r="H516" s="90"/>
      <c r="I516" s="91"/>
    </row>
    <row r="517" spans="1:9">
      <c r="A517" s="92" t="s">
        <v>15</v>
      </c>
      <c r="B517" s="81"/>
      <c r="C517" s="4"/>
      <c r="D517" s="80"/>
      <c r="E517" s="88"/>
      <c r="F517" s="5"/>
      <c r="G517" s="3"/>
      <c r="H517" s="93"/>
      <c r="I517" s="94"/>
    </row>
    <row r="518" spans="1:9">
      <c r="A518" s="95"/>
      <c r="B518" s="96"/>
      <c r="C518" s="97"/>
      <c r="D518" s="97"/>
      <c r="E518" s="330" t="s">
        <v>16</v>
      </c>
      <c r="F518" s="330"/>
      <c r="G518" s="330"/>
      <c r="H518" s="330"/>
      <c r="I518" s="98">
        <f>SUM(I507:I515)</f>
        <v>1262.67</v>
      </c>
    </row>
    <row r="521" spans="1:9" ht="75" customHeight="1">
      <c r="A521" s="158"/>
      <c r="B521" s="160"/>
      <c r="C521" s="99" t="s">
        <v>849</v>
      </c>
      <c r="D521" s="327" t="s">
        <v>912</v>
      </c>
      <c r="E521" s="328"/>
      <c r="F521" s="328"/>
      <c r="G521" s="329"/>
      <c r="H521" s="183" t="s">
        <v>711</v>
      </c>
      <c r="I521" s="184">
        <f>I528</f>
        <v>8234.14</v>
      </c>
    </row>
    <row r="522" spans="1:9">
      <c r="A522" s="159"/>
      <c r="B522" s="79"/>
      <c r="C522" s="82"/>
      <c r="D522" s="82"/>
      <c r="E522" s="83"/>
      <c r="F522" s="83"/>
      <c r="G522" s="83"/>
      <c r="H522" s="83"/>
      <c r="I522" s="84"/>
    </row>
    <row r="523" spans="1:9" ht="15.75">
      <c r="A523" s="76" t="s">
        <v>10</v>
      </c>
      <c r="B523" s="76" t="s">
        <v>412</v>
      </c>
      <c r="C523" s="76" t="s">
        <v>8</v>
      </c>
      <c r="D523" s="150"/>
      <c r="E523" s="151" t="s">
        <v>11</v>
      </c>
      <c r="F523" s="77" t="s">
        <v>409</v>
      </c>
      <c r="G523" s="78" t="s">
        <v>12</v>
      </c>
      <c r="H523" s="76" t="s">
        <v>13</v>
      </c>
      <c r="I523" s="78" t="s">
        <v>14</v>
      </c>
    </row>
    <row r="524" spans="1:9" ht="38.25">
      <c r="A524" s="152" t="s">
        <v>1419</v>
      </c>
      <c r="B524" s="153" t="s">
        <v>560</v>
      </c>
      <c r="C524" s="154" t="s">
        <v>397</v>
      </c>
      <c r="D524" s="149"/>
      <c r="E524" s="148" t="s">
        <v>403</v>
      </c>
      <c r="F524" s="75" t="s">
        <v>184</v>
      </c>
      <c r="G524" s="85">
        <v>5</v>
      </c>
      <c r="H524" s="175">
        <v>1626.9</v>
      </c>
      <c r="I524" s="86">
        <f>IF(H524=" ",0,ROUND(G524*H524,2))</f>
        <v>8134.5</v>
      </c>
    </row>
    <row r="525" spans="1:9" ht="38.25">
      <c r="A525" s="155" t="s">
        <v>413</v>
      </c>
      <c r="B525" s="28" t="s">
        <v>411</v>
      </c>
      <c r="C525" s="26" t="s">
        <v>913</v>
      </c>
      <c r="D525" s="149"/>
      <c r="E525" s="149" t="s">
        <v>914</v>
      </c>
      <c r="F525" s="75" t="s">
        <v>711</v>
      </c>
      <c r="G525" s="85">
        <v>1</v>
      </c>
      <c r="H525" s="175">
        <v>99.64</v>
      </c>
      <c r="I525" s="86">
        <f t="shared" ref="I525" si="48">IF(H525=" ",0,ROUND(G525*H525,2))</f>
        <v>99.64</v>
      </c>
    </row>
    <row r="526" spans="1:9">
      <c r="A526" s="87"/>
      <c r="B526" s="80"/>
      <c r="C526" s="80"/>
      <c r="D526" s="80"/>
      <c r="E526" s="88"/>
      <c r="F526" s="89"/>
      <c r="G526" s="6"/>
      <c r="H526" s="90"/>
      <c r="I526" s="91"/>
    </row>
    <row r="527" spans="1:9">
      <c r="A527" s="92" t="s">
        <v>15</v>
      </c>
      <c r="B527" s="81"/>
      <c r="C527" s="4"/>
      <c r="D527" s="80"/>
      <c r="E527" s="88"/>
      <c r="F527" s="5"/>
      <c r="G527" s="3"/>
      <c r="H527" s="93"/>
      <c r="I527" s="94"/>
    </row>
    <row r="528" spans="1:9">
      <c r="A528" s="95"/>
      <c r="B528" s="96"/>
      <c r="C528" s="97"/>
      <c r="D528" s="97"/>
      <c r="E528" s="330" t="s">
        <v>16</v>
      </c>
      <c r="F528" s="330"/>
      <c r="G528" s="330"/>
      <c r="H528" s="330"/>
      <c r="I528" s="98">
        <f>SUM(I524:I525)</f>
        <v>8234.14</v>
      </c>
    </row>
    <row r="531" spans="1:9" ht="60" customHeight="1">
      <c r="A531" s="158"/>
      <c r="B531" s="160"/>
      <c r="C531" s="99" t="s">
        <v>853</v>
      </c>
      <c r="D531" s="327" t="s">
        <v>917</v>
      </c>
      <c r="E531" s="328"/>
      <c r="F531" s="328"/>
      <c r="G531" s="329"/>
      <c r="H531" s="183" t="s">
        <v>711</v>
      </c>
      <c r="I531" s="184">
        <f>I538</f>
        <v>4832.1600000000008</v>
      </c>
    </row>
    <row r="532" spans="1:9">
      <c r="A532" s="159"/>
      <c r="B532" s="79"/>
      <c r="C532" s="82"/>
      <c r="D532" s="82"/>
      <c r="E532" s="83"/>
      <c r="F532" s="83"/>
      <c r="G532" s="83"/>
      <c r="H532" s="83"/>
      <c r="I532" s="84"/>
    </row>
    <row r="533" spans="1:9" ht="15.75">
      <c r="A533" s="76" t="s">
        <v>10</v>
      </c>
      <c r="B533" s="76" t="s">
        <v>412</v>
      </c>
      <c r="C533" s="76" t="s">
        <v>8</v>
      </c>
      <c r="D533" s="150"/>
      <c r="E533" s="151" t="s">
        <v>11</v>
      </c>
      <c r="F533" s="77" t="s">
        <v>409</v>
      </c>
      <c r="G533" s="78" t="s">
        <v>12</v>
      </c>
      <c r="H533" s="76" t="s">
        <v>13</v>
      </c>
      <c r="I533" s="78" t="s">
        <v>14</v>
      </c>
    </row>
    <row r="534" spans="1:9" ht="38.25">
      <c r="A534" s="152" t="s">
        <v>1419</v>
      </c>
      <c r="B534" s="153" t="s">
        <v>560</v>
      </c>
      <c r="C534" s="154" t="s">
        <v>398</v>
      </c>
      <c r="D534" s="149"/>
      <c r="E534" s="148" t="s">
        <v>404</v>
      </c>
      <c r="F534" s="75" t="s">
        <v>184</v>
      </c>
      <c r="G534" s="85">
        <v>2</v>
      </c>
      <c r="H534" s="175">
        <v>2366.2600000000002</v>
      </c>
      <c r="I534" s="86">
        <f>IF(H534=" ",0,ROUND(G534*H534,2))</f>
        <v>4732.5200000000004</v>
      </c>
    </row>
    <row r="535" spans="1:9" ht="38.25">
      <c r="A535" s="155" t="s">
        <v>413</v>
      </c>
      <c r="B535" s="28" t="s">
        <v>411</v>
      </c>
      <c r="C535" s="26" t="s">
        <v>913</v>
      </c>
      <c r="D535" s="149"/>
      <c r="E535" s="149" t="s">
        <v>914</v>
      </c>
      <c r="F535" s="75" t="s">
        <v>711</v>
      </c>
      <c r="G535" s="85">
        <v>1</v>
      </c>
      <c r="H535" s="175">
        <v>99.64</v>
      </c>
      <c r="I535" s="86">
        <f t="shared" ref="I535" si="49">IF(H535=" ",0,ROUND(G535*H535,2))</f>
        <v>99.64</v>
      </c>
    </row>
    <row r="536" spans="1:9">
      <c r="A536" s="87"/>
      <c r="B536" s="80"/>
      <c r="C536" s="80"/>
      <c r="D536" s="80"/>
      <c r="E536" s="88"/>
      <c r="F536" s="89"/>
      <c r="G536" s="6"/>
      <c r="H536" s="90"/>
      <c r="I536" s="91"/>
    </row>
    <row r="537" spans="1:9">
      <c r="A537" s="92" t="s">
        <v>15</v>
      </c>
      <c r="B537" s="81"/>
      <c r="C537" s="4"/>
      <c r="D537" s="80"/>
      <c r="E537" s="88"/>
      <c r="F537" s="5"/>
      <c r="G537" s="3"/>
      <c r="H537" s="93"/>
      <c r="I537" s="94"/>
    </row>
    <row r="538" spans="1:9">
      <c r="A538" s="95"/>
      <c r="B538" s="96"/>
      <c r="C538" s="97"/>
      <c r="D538" s="97"/>
      <c r="E538" s="330" t="s">
        <v>16</v>
      </c>
      <c r="F538" s="330"/>
      <c r="G538" s="330"/>
      <c r="H538" s="330"/>
      <c r="I538" s="98">
        <f>SUM(I534:I535)</f>
        <v>4832.1600000000008</v>
      </c>
    </row>
    <row r="541" spans="1:9" ht="60" customHeight="1">
      <c r="A541" s="158"/>
      <c r="B541" s="160"/>
      <c r="C541" s="99" t="s">
        <v>872</v>
      </c>
      <c r="D541" s="327" t="s">
        <v>916</v>
      </c>
      <c r="E541" s="328"/>
      <c r="F541" s="328"/>
      <c r="G541" s="329"/>
      <c r="H541" s="183" t="s">
        <v>711</v>
      </c>
      <c r="I541" s="184">
        <f>I548</f>
        <v>4625.2400000000007</v>
      </c>
    </row>
    <row r="542" spans="1:9">
      <c r="A542" s="159"/>
      <c r="B542" s="79"/>
      <c r="C542" s="82"/>
      <c r="D542" s="82"/>
      <c r="E542" s="83"/>
      <c r="F542" s="83"/>
      <c r="G542" s="83"/>
      <c r="H542" s="83"/>
      <c r="I542" s="84"/>
    </row>
    <row r="543" spans="1:9" ht="15.75">
      <c r="A543" s="76" t="s">
        <v>10</v>
      </c>
      <c r="B543" s="76" t="s">
        <v>412</v>
      </c>
      <c r="C543" s="76" t="s">
        <v>8</v>
      </c>
      <c r="D543" s="150"/>
      <c r="E543" s="151" t="s">
        <v>11</v>
      </c>
      <c r="F543" s="77" t="s">
        <v>409</v>
      </c>
      <c r="G543" s="78" t="s">
        <v>12</v>
      </c>
      <c r="H543" s="76" t="s">
        <v>13</v>
      </c>
      <c r="I543" s="78" t="s">
        <v>14</v>
      </c>
    </row>
    <row r="544" spans="1:9" ht="38.25">
      <c r="A544" s="152" t="s">
        <v>1419</v>
      </c>
      <c r="B544" s="153" t="s">
        <v>560</v>
      </c>
      <c r="C544" s="154" t="s">
        <v>399</v>
      </c>
      <c r="D544" s="149"/>
      <c r="E544" s="148" t="s">
        <v>572</v>
      </c>
      <c r="F544" s="75" t="s">
        <v>184</v>
      </c>
      <c r="G544" s="85">
        <v>2.5</v>
      </c>
      <c r="H544" s="175">
        <v>1810.24</v>
      </c>
      <c r="I544" s="86">
        <f>IF(H544=" ",0,ROUND(G544*H544,2))</f>
        <v>4525.6000000000004</v>
      </c>
    </row>
    <row r="545" spans="1:9" ht="38.25">
      <c r="A545" s="155" t="s">
        <v>413</v>
      </c>
      <c r="B545" s="28" t="s">
        <v>411</v>
      </c>
      <c r="C545" s="26" t="s">
        <v>913</v>
      </c>
      <c r="D545" s="149"/>
      <c r="E545" s="149" t="s">
        <v>914</v>
      </c>
      <c r="F545" s="75" t="s">
        <v>711</v>
      </c>
      <c r="G545" s="85">
        <v>1</v>
      </c>
      <c r="H545" s="175">
        <v>99.64</v>
      </c>
      <c r="I545" s="86">
        <f t="shared" ref="I545" si="50">IF(H545=" ",0,ROUND(G545*H545,2))</f>
        <v>99.64</v>
      </c>
    </row>
    <row r="546" spans="1:9">
      <c r="A546" s="87"/>
      <c r="B546" s="80"/>
      <c r="C546" s="80"/>
      <c r="D546" s="80"/>
      <c r="E546" s="88"/>
      <c r="F546" s="89"/>
      <c r="G546" s="6"/>
      <c r="H546" s="90"/>
      <c r="I546" s="91"/>
    </row>
    <row r="547" spans="1:9">
      <c r="A547" s="92" t="s">
        <v>15</v>
      </c>
      <c r="B547" s="81"/>
      <c r="C547" s="4"/>
      <c r="D547" s="80"/>
      <c r="E547" s="88"/>
      <c r="F547" s="5"/>
      <c r="G547" s="3"/>
      <c r="H547" s="93"/>
      <c r="I547" s="94"/>
    </row>
    <row r="548" spans="1:9">
      <c r="A548" s="95"/>
      <c r="B548" s="96"/>
      <c r="C548" s="97"/>
      <c r="D548" s="97"/>
      <c r="E548" s="330" t="s">
        <v>16</v>
      </c>
      <c r="F548" s="330"/>
      <c r="G548" s="330"/>
      <c r="H548" s="330"/>
      <c r="I548" s="98">
        <f>SUM(I544:I545)</f>
        <v>4625.2400000000007</v>
      </c>
    </row>
    <row r="551" spans="1:9" ht="75" customHeight="1">
      <c r="A551" s="158"/>
      <c r="B551" s="160"/>
      <c r="C551" s="99" t="s">
        <v>892</v>
      </c>
      <c r="D551" s="327" t="s">
        <v>1316</v>
      </c>
      <c r="E551" s="328"/>
      <c r="F551" s="328"/>
      <c r="G551" s="329"/>
      <c r="H551" s="183" t="s">
        <v>711</v>
      </c>
      <c r="I551" s="184">
        <f>I559</f>
        <v>3582.3999999999996</v>
      </c>
    </row>
    <row r="552" spans="1:9">
      <c r="A552" s="159"/>
      <c r="B552" s="79"/>
      <c r="C552" s="82"/>
      <c r="D552" s="82"/>
      <c r="E552" s="83"/>
      <c r="F552" s="83"/>
      <c r="G552" s="83"/>
      <c r="H552" s="83"/>
      <c r="I552" s="84"/>
    </row>
    <row r="553" spans="1:9" ht="15.75">
      <c r="A553" s="76" t="s">
        <v>10</v>
      </c>
      <c r="B553" s="76" t="s">
        <v>412</v>
      </c>
      <c r="C553" s="76" t="s">
        <v>8</v>
      </c>
      <c r="D553" s="150"/>
      <c r="E553" s="151" t="s">
        <v>11</v>
      </c>
      <c r="F553" s="77" t="s">
        <v>409</v>
      </c>
      <c r="G553" s="78" t="s">
        <v>12</v>
      </c>
      <c r="H553" s="76" t="s">
        <v>13</v>
      </c>
      <c r="I553" s="78" t="s">
        <v>14</v>
      </c>
    </row>
    <row r="554" spans="1:9" ht="38.25">
      <c r="A554" s="152" t="s">
        <v>1419</v>
      </c>
      <c r="B554" s="153" t="s">
        <v>560</v>
      </c>
      <c r="C554" s="154" t="s">
        <v>400</v>
      </c>
      <c r="D554" s="149"/>
      <c r="E554" s="148" t="s">
        <v>405</v>
      </c>
      <c r="F554" s="75" t="s">
        <v>184</v>
      </c>
      <c r="G554" s="85">
        <v>2</v>
      </c>
      <c r="H554" s="175">
        <v>1581.52</v>
      </c>
      <c r="I554" s="86">
        <f>IF(H554=" ",0,ROUND(G554*H554,2))</f>
        <v>3163.04</v>
      </c>
    </row>
    <row r="555" spans="1:9" ht="38.25">
      <c r="A555" s="155" t="s">
        <v>413</v>
      </c>
      <c r="B555" s="28" t="s">
        <v>411</v>
      </c>
      <c r="C555" s="26" t="s">
        <v>913</v>
      </c>
      <c r="D555" s="149"/>
      <c r="E555" s="149" t="s">
        <v>914</v>
      </c>
      <c r="F555" s="75" t="s">
        <v>711</v>
      </c>
      <c r="G555" s="85">
        <v>1</v>
      </c>
      <c r="H555" s="175">
        <v>99.64</v>
      </c>
      <c r="I555" s="86">
        <f t="shared" ref="I555" si="51">IF(H555=" ",0,ROUND(G555*H555,2))</f>
        <v>99.64</v>
      </c>
    </row>
    <row r="556" spans="1:9" ht="51">
      <c r="A556" s="155" t="s">
        <v>413</v>
      </c>
      <c r="B556" s="28" t="s">
        <v>411</v>
      </c>
      <c r="C556" s="26" t="s">
        <v>1437</v>
      </c>
      <c r="D556" s="149"/>
      <c r="E556" s="149" t="s">
        <v>1317</v>
      </c>
      <c r="F556" s="75" t="s">
        <v>26</v>
      </c>
      <c r="G556" s="85">
        <v>603.24400000000014</v>
      </c>
      <c r="H556" s="175">
        <v>0.53</v>
      </c>
      <c r="I556" s="86">
        <f t="shared" ref="I556" si="52">IF(H556=" ",0,ROUND(G556*H556,2))</f>
        <v>319.72000000000003</v>
      </c>
    </row>
    <row r="557" spans="1:9">
      <c r="A557" s="87"/>
      <c r="B557" s="80"/>
      <c r="C557" s="80"/>
      <c r="D557" s="80"/>
      <c r="E557" s="88"/>
      <c r="F557" s="89"/>
      <c r="G557" s="6"/>
      <c r="H557" s="90"/>
      <c r="I557" s="91"/>
    </row>
    <row r="558" spans="1:9">
      <c r="A558" s="92" t="s">
        <v>15</v>
      </c>
      <c r="B558" s="81"/>
      <c r="C558" s="4"/>
      <c r="D558" s="80"/>
      <c r="E558" s="88"/>
      <c r="F558" s="5"/>
      <c r="G558" s="3"/>
      <c r="H558" s="93"/>
      <c r="I558" s="94"/>
    </row>
    <row r="559" spans="1:9">
      <c r="A559" s="95"/>
      <c r="B559" s="96"/>
      <c r="C559" s="97"/>
      <c r="D559" s="97"/>
      <c r="E559" s="330" t="s">
        <v>16</v>
      </c>
      <c r="F559" s="330"/>
      <c r="G559" s="330"/>
      <c r="H559" s="330"/>
      <c r="I559" s="98">
        <f>SUM(I554:I556)</f>
        <v>3582.3999999999996</v>
      </c>
    </row>
    <row r="562" spans="1:9" ht="60" customHeight="1">
      <c r="A562" s="158"/>
      <c r="B562" s="160"/>
      <c r="C562" s="99" t="s">
        <v>900</v>
      </c>
      <c r="D562" s="327" t="s">
        <v>921</v>
      </c>
      <c r="E562" s="328"/>
      <c r="F562" s="328"/>
      <c r="G562" s="329"/>
      <c r="H562" s="183" t="s">
        <v>711</v>
      </c>
      <c r="I562" s="184">
        <f>I568</f>
        <v>1876.5</v>
      </c>
    </row>
    <row r="563" spans="1:9">
      <c r="A563" s="159"/>
      <c r="B563" s="79"/>
      <c r="C563" s="82"/>
      <c r="D563" s="82"/>
      <c r="E563" s="83"/>
      <c r="F563" s="83"/>
      <c r="G563" s="83"/>
      <c r="H563" s="83"/>
      <c r="I563" s="84"/>
    </row>
    <row r="564" spans="1:9" ht="15.75">
      <c r="A564" s="76" t="s">
        <v>10</v>
      </c>
      <c r="B564" s="76" t="s">
        <v>412</v>
      </c>
      <c r="C564" s="76" t="s">
        <v>8</v>
      </c>
      <c r="D564" s="150"/>
      <c r="E564" s="151" t="s">
        <v>11</v>
      </c>
      <c r="F564" s="77" t="s">
        <v>409</v>
      </c>
      <c r="G564" s="78" t="s">
        <v>12</v>
      </c>
      <c r="H564" s="76" t="s">
        <v>13</v>
      </c>
      <c r="I564" s="78" t="s">
        <v>14</v>
      </c>
    </row>
    <row r="565" spans="1:9" ht="38.25">
      <c r="A565" s="152" t="s">
        <v>1419</v>
      </c>
      <c r="B565" s="153" t="s">
        <v>560</v>
      </c>
      <c r="C565" s="154" t="s">
        <v>396</v>
      </c>
      <c r="D565" s="149"/>
      <c r="E565" s="148" t="s">
        <v>402</v>
      </c>
      <c r="F565" s="75" t="s">
        <v>26</v>
      </c>
      <c r="G565" s="85">
        <v>450</v>
      </c>
      <c r="H565" s="175">
        <v>4.17</v>
      </c>
      <c r="I565" s="86">
        <f>IF(H565=" ",0,ROUND(G565*H565,2))</f>
        <v>1876.5</v>
      </c>
    </row>
    <row r="566" spans="1:9">
      <c r="A566" s="87"/>
      <c r="B566" s="80"/>
      <c r="C566" s="80"/>
      <c r="D566" s="80"/>
      <c r="E566" s="88"/>
      <c r="F566" s="89"/>
      <c r="G566" s="6"/>
      <c r="H566" s="90"/>
      <c r="I566" s="91"/>
    </row>
    <row r="567" spans="1:9">
      <c r="A567" s="92" t="s">
        <v>15</v>
      </c>
      <c r="B567" s="81"/>
      <c r="C567" s="4"/>
      <c r="D567" s="80"/>
      <c r="E567" s="88"/>
      <c r="F567" s="5"/>
      <c r="G567" s="3"/>
      <c r="H567" s="93"/>
      <c r="I567" s="94"/>
    </row>
    <row r="568" spans="1:9">
      <c r="A568" s="95"/>
      <c r="B568" s="96"/>
      <c r="C568" s="97"/>
      <c r="D568" s="97"/>
      <c r="E568" s="330" t="s">
        <v>16</v>
      </c>
      <c r="F568" s="330"/>
      <c r="G568" s="330"/>
      <c r="H568" s="330"/>
      <c r="I568" s="98">
        <f>SUM(I565:I565)</f>
        <v>1876.5</v>
      </c>
    </row>
    <row r="571" spans="1:9" ht="60" customHeight="1">
      <c r="A571" s="158"/>
      <c r="B571" s="160"/>
      <c r="C571" s="99" t="s">
        <v>901</v>
      </c>
      <c r="D571" s="327" t="s">
        <v>1326</v>
      </c>
      <c r="E571" s="328"/>
      <c r="F571" s="328"/>
      <c r="G571" s="329"/>
      <c r="H571" s="183" t="s">
        <v>711</v>
      </c>
      <c r="I571" s="184">
        <f>I579</f>
        <v>55414.03</v>
      </c>
    </row>
    <row r="572" spans="1:9">
      <c r="A572" s="159"/>
      <c r="B572" s="79"/>
      <c r="C572" s="82"/>
      <c r="D572" s="82"/>
      <c r="E572" s="83"/>
      <c r="F572" s="83"/>
      <c r="G572" s="83"/>
      <c r="H572" s="83"/>
      <c r="I572" s="84"/>
    </row>
    <row r="573" spans="1:9" ht="15.75">
      <c r="A573" s="76" t="s">
        <v>10</v>
      </c>
      <c r="B573" s="76" t="s">
        <v>412</v>
      </c>
      <c r="C573" s="76" t="s">
        <v>8</v>
      </c>
      <c r="D573" s="150"/>
      <c r="E573" s="151" t="s">
        <v>11</v>
      </c>
      <c r="F573" s="77" t="s">
        <v>409</v>
      </c>
      <c r="G573" s="78" t="s">
        <v>12</v>
      </c>
      <c r="H573" s="76" t="s">
        <v>13</v>
      </c>
      <c r="I573" s="78" t="s">
        <v>14</v>
      </c>
    </row>
    <row r="574" spans="1:9" ht="25.5">
      <c r="A574" s="152" t="s">
        <v>454</v>
      </c>
      <c r="B574" s="153" t="s">
        <v>1421</v>
      </c>
      <c r="C574" s="154">
        <v>90777</v>
      </c>
      <c r="D574" s="149"/>
      <c r="E574" s="148" t="s">
        <v>37</v>
      </c>
      <c r="F574" s="75" t="s">
        <v>33</v>
      </c>
      <c r="G574" s="85">
        <v>506</v>
      </c>
      <c r="H574" s="175">
        <v>102.97</v>
      </c>
      <c r="I574" s="86">
        <f>IF(H574=" ",0,ROUND(G574*H574,2))</f>
        <v>52102.82</v>
      </c>
    </row>
    <row r="575" spans="1:9" ht="25.5">
      <c r="A575" s="155" t="s">
        <v>454</v>
      </c>
      <c r="B575" s="28" t="s">
        <v>1421</v>
      </c>
      <c r="C575" s="26">
        <v>100309</v>
      </c>
      <c r="D575" s="149"/>
      <c r="E575" s="149" t="s">
        <v>117</v>
      </c>
      <c r="F575" s="75" t="s">
        <v>33</v>
      </c>
      <c r="G575" s="85">
        <v>56</v>
      </c>
      <c r="H575" s="175">
        <v>33.65</v>
      </c>
      <c r="I575" s="86">
        <f t="shared" ref="I575" si="53">IF(H575=" ",0,ROUND(G575*H575,2))</f>
        <v>1884.4</v>
      </c>
    </row>
    <row r="576" spans="1:9" ht="25.5">
      <c r="A576" s="155" t="s">
        <v>454</v>
      </c>
      <c r="B576" s="28" t="s">
        <v>1421</v>
      </c>
      <c r="C576" s="26">
        <v>88316</v>
      </c>
      <c r="D576" s="149"/>
      <c r="E576" s="149" t="s">
        <v>34</v>
      </c>
      <c r="F576" s="75" t="s">
        <v>33</v>
      </c>
      <c r="G576" s="85">
        <v>77</v>
      </c>
      <c r="H576" s="175">
        <v>18.53</v>
      </c>
      <c r="I576" s="86">
        <f t="shared" ref="I576" si="54">IF(H576=" ",0,ROUND(G576*H576,2))</f>
        <v>1426.81</v>
      </c>
    </row>
    <row r="577" spans="1:9">
      <c r="A577" s="87"/>
      <c r="B577" s="80"/>
      <c r="C577" s="80"/>
      <c r="D577" s="80"/>
      <c r="E577" s="88"/>
      <c r="F577" s="89"/>
      <c r="G577" s="6"/>
      <c r="H577" s="90"/>
      <c r="I577" s="91"/>
    </row>
    <row r="578" spans="1:9">
      <c r="A578" s="92" t="s">
        <v>15</v>
      </c>
      <c r="B578" s="81"/>
      <c r="C578" s="4"/>
      <c r="D578" s="80"/>
      <c r="E578" s="88"/>
      <c r="F578" s="5"/>
      <c r="G578" s="3"/>
      <c r="H578" s="93"/>
      <c r="I578" s="94"/>
    </row>
    <row r="579" spans="1:9">
      <c r="A579" s="95"/>
      <c r="B579" s="96"/>
      <c r="C579" s="97"/>
      <c r="D579" s="97"/>
      <c r="E579" s="330" t="s">
        <v>16</v>
      </c>
      <c r="F579" s="330"/>
      <c r="G579" s="330"/>
      <c r="H579" s="330"/>
      <c r="I579" s="98">
        <f>SUM(I574:I576)</f>
        <v>55414.03</v>
      </c>
    </row>
    <row r="582" spans="1:9" ht="90" customHeight="1">
      <c r="A582" s="158"/>
      <c r="B582" s="160"/>
      <c r="C582" s="99" t="s">
        <v>911</v>
      </c>
      <c r="D582" s="327" t="s">
        <v>936</v>
      </c>
      <c r="E582" s="328"/>
      <c r="F582" s="328"/>
      <c r="G582" s="329"/>
      <c r="H582" s="183" t="s">
        <v>711</v>
      </c>
      <c r="I582" s="184">
        <f>I590</f>
        <v>1271.5700000000002</v>
      </c>
    </row>
    <row r="583" spans="1:9">
      <c r="A583" s="159"/>
      <c r="B583" s="79"/>
      <c r="C583" s="82"/>
      <c r="D583" s="82"/>
      <c r="E583" s="83"/>
      <c r="F583" s="83"/>
      <c r="G583" s="83"/>
      <c r="H583" s="83"/>
      <c r="I583" s="84"/>
    </row>
    <row r="584" spans="1:9" ht="15.75">
      <c r="A584" s="76" t="s">
        <v>10</v>
      </c>
      <c r="B584" s="76" t="s">
        <v>412</v>
      </c>
      <c r="C584" s="76" t="s">
        <v>8</v>
      </c>
      <c r="D584" s="150"/>
      <c r="E584" s="151" t="s">
        <v>11</v>
      </c>
      <c r="F584" s="77" t="s">
        <v>409</v>
      </c>
      <c r="G584" s="78" t="s">
        <v>12</v>
      </c>
      <c r="H584" s="76" t="s">
        <v>13</v>
      </c>
      <c r="I584" s="78" t="s">
        <v>14</v>
      </c>
    </row>
    <row r="585" spans="1:9" ht="25.5">
      <c r="A585" s="152" t="s">
        <v>476</v>
      </c>
      <c r="B585" s="153" t="s">
        <v>560</v>
      </c>
      <c r="C585" s="154" t="s">
        <v>31</v>
      </c>
      <c r="D585" s="149"/>
      <c r="E585" s="148" t="s">
        <v>32</v>
      </c>
      <c r="F585" s="75" t="s">
        <v>56</v>
      </c>
      <c r="G585" s="85">
        <v>1</v>
      </c>
      <c r="H585" s="175">
        <v>243.28</v>
      </c>
      <c r="I585" s="86">
        <f>IF(H585=" ",0,ROUND(G585*H585,2))</f>
        <v>243.28</v>
      </c>
    </row>
    <row r="586" spans="1:9" ht="38.25">
      <c r="A586" s="155" t="s">
        <v>1419</v>
      </c>
      <c r="B586" s="28" t="s">
        <v>560</v>
      </c>
      <c r="C586" s="26" t="s">
        <v>254</v>
      </c>
      <c r="D586" s="149"/>
      <c r="E586" s="149" t="s">
        <v>255</v>
      </c>
      <c r="F586" s="75" t="s">
        <v>56</v>
      </c>
      <c r="G586" s="85">
        <v>1</v>
      </c>
      <c r="H586" s="175">
        <v>313.29000000000002</v>
      </c>
      <c r="I586" s="86">
        <f t="shared" ref="I586:I587" si="55">IF(H586=" ",0,ROUND(G586*H586,2))</f>
        <v>313.29000000000002</v>
      </c>
    </row>
    <row r="587" spans="1:9" ht="25.5">
      <c r="A587" s="155" t="s">
        <v>476</v>
      </c>
      <c r="B587" s="28" t="s">
        <v>560</v>
      </c>
      <c r="C587" s="26" t="s">
        <v>92</v>
      </c>
      <c r="D587" s="149"/>
      <c r="E587" s="149" t="s">
        <v>186</v>
      </c>
      <c r="F587" s="75" t="s">
        <v>36</v>
      </c>
      <c r="G587" s="85">
        <v>0.25</v>
      </c>
      <c r="H587" s="175">
        <v>2860</v>
      </c>
      <c r="I587" s="86">
        <f t="shared" si="55"/>
        <v>715</v>
      </c>
    </row>
    <row r="588" spans="1:9">
      <c r="A588" s="87"/>
      <c r="B588" s="80"/>
      <c r="C588" s="80"/>
      <c r="D588" s="80"/>
      <c r="E588" s="88"/>
      <c r="F588" s="89"/>
      <c r="G588" s="6"/>
      <c r="H588" s="90"/>
      <c r="I588" s="91"/>
    </row>
    <row r="589" spans="1:9">
      <c r="A589" s="92" t="s">
        <v>15</v>
      </c>
      <c r="B589" s="81"/>
      <c r="C589" s="4"/>
      <c r="D589" s="80"/>
      <c r="E589" s="88"/>
      <c r="F589" s="5"/>
      <c r="G589" s="3"/>
      <c r="H589" s="93"/>
      <c r="I589" s="94"/>
    </row>
    <row r="590" spans="1:9">
      <c r="A590" s="95"/>
      <c r="B590" s="96"/>
      <c r="C590" s="97"/>
      <c r="D590" s="97"/>
      <c r="E590" s="330" t="s">
        <v>16</v>
      </c>
      <c r="F590" s="330"/>
      <c r="G590" s="330"/>
      <c r="H590" s="330"/>
      <c r="I590" s="98">
        <f>SUM(I585:I587)</f>
        <v>1271.5700000000002</v>
      </c>
    </row>
    <row r="593" spans="1:9" ht="36" customHeight="1">
      <c r="A593" s="158"/>
      <c r="B593" s="160"/>
      <c r="C593" s="99" t="s">
        <v>915</v>
      </c>
      <c r="D593" s="327" t="s">
        <v>948</v>
      </c>
      <c r="E593" s="328"/>
      <c r="F593" s="328"/>
      <c r="G593" s="329"/>
      <c r="H593" s="183" t="s">
        <v>29</v>
      </c>
      <c r="I593" s="184">
        <f>I600</f>
        <v>62.33</v>
      </c>
    </row>
    <row r="594" spans="1:9">
      <c r="A594" s="159"/>
      <c r="B594" s="79"/>
      <c r="C594" s="82"/>
      <c r="D594" s="82"/>
      <c r="E594" s="83"/>
      <c r="F594" s="83"/>
      <c r="G594" s="83"/>
      <c r="H594" s="83"/>
      <c r="I594" s="84"/>
    </row>
    <row r="595" spans="1:9" ht="15.75">
      <c r="A595" s="76" t="s">
        <v>10</v>
      </c>
      <c r="B595" s="76" t="s">
        <v>412</v>
      </c>
      <c r="C595" s="76" t="s">
        <v>8</v>
      </c>
      <c r="D595" s="150"/>
      <c r="E595" s="151" t="s">
        <v>11</v>
      </c>
      <c r="F595" s="77" t="s">
        <v>409</v>
      </c>
      <c r="G595" s="78" t="s">
        <v>12</v>
      </c>
      <c r="H595" s="76" t="s">
        <v>13</v>
      </c>
      <c r="I595" s="78" t="s">
        <v>14</v>
      </c>
    </row>
    <row r="596" spans="1:9" ht="25.5">
      <c r="A596" s="152" t="s">
        <v>454</v>
      </c>
      <c r="B596" s="153" t="s">
        <v>1421</v>
      </c>
      <c r="C596" s="154">
        <v>88309</v>
      </c>
      <c r="D596" s="149"/>
      <c r="E596" s="148" t="s">
        <v>41</v>
      </c>
      <c r="F596" s="75" t="s">
        <v>33</v>
      </c>
      <c r="G596" s="85">
        <v>1</v>
      </c>
      <c r="H596" s="175">
        <v>25.27</v>
      </c>
      <c r="I596" s="86">
        <f>IF(H596=" ",0,ROUND(G596*H596,2))</f>
        <v>25.27</v>
      </c>
    </row>
    <row r="597" spans="1:9" ht="25.5">
      <c r="A597" s="155" t="s">
        <v>454</v>
      </c>
      <c r="B597" s="28" t="s">
        <v>1421</v>
      </c>
      <c r="C597" s="26">
        <v>88316</v>
      </c>
      <c r="D597" s="149"/>
      <c r="E597" s="149" t="s">
        <v>34</v>
      </c>
      <c r="F597" s="75" t="s">
        <v>33</v>
      </c>
      <c r="G597" s="85">
        <v>2</v>
      </c>
      <c r="H597" s="175">
        <v>18.53</v>
      </c>
      <c r="I597" s="86">
        <f t="shared" ref="I597" si="56">IF(H597=" ",0,ROUND(G597*H597,2))</f>
        <v>37.06</v>
      </c>
    </row>
    <row r="598" spans="1:9">
      <c r="A598" s="87"/>
      <c r="B598" s="80"/>
      <c r="C598" s="80"/>
      <c r="D598" s="80"/>
      <c r="E598" s="88"/>
      <c r="F598" s="89"/>
      <c r="G598" s="6"/>
      <c r="H598" s="90"/>
      <c r="I598" s="91"/>
    </row>
    <row r="599" spans="1:9">
      <c r="A599" s="92" t="s">
        <v>15</v>
      </c>
      <c r="B599" s="81"/>
      <c r="C599" s="4"/>
      <c r="D599" s="80"/>
      <c r="E599" s="88"/>
      <c r="F599" s="5"/>
      <c r="G599" s="3"/>
      <c r="H599" s="93"/>
      <c r="I599" s="94"/>
    </row>
    <row r="600" spans="1:9">
      <c r="A600" s="95" t="s">
        <v>949</v>
      </c>
      <c r="B600" s="96"/>
      <c r="C600" s="97"/>
      <c r="D600" s="97"/>
      <c r="E600" s="330" t="s">
        <v>16</v>
      </c>
      <c r="F600" s="330"/>
      <c r="G600" s="330"/>
      <c r="H600" s="330"/>
      <c r="I600" s="98">
        <f>SUM(I596:I597)</f>
        <v>62.33</v>
      </c>
    </row>
    <row r="603" spans="1:9" ht="135" customHeight="1">
      <c r="A603" s="158"/>
      <c r="B603" s="160"/>
      <c r="C603" s="99" t="s">
        <v>918</v>
      </c>
      <c r="D603" s="327" t="s">
        <v>957</v>
      </c>
      <c r="E603" s="328"/>
      <c r="F603" s="328"/>
      <c r="G603" s="329"/>
      <c r="H603" s="183" t="s">
        <v>711</v>
      </c>
      <c r="I603" s="184">
        <f>I611</f>
        <v>3220.65</v>
      </c>
    </row>
    <row r="604" spans="1:9">
      <c r="A604" s="159"/>
      <c r="B604" s="79"/>
      <c r="C604" s="82"/>
      <c r="D604" s="82"/>
      <c r="E604" s="83"/>
      <c r="F604" s="83"/>
      <c r="G604" s="83"/>
      <c r="H604" s="83"/>
      <c r="I604" s="84"/>
    </row>
    <row r="605" spans="1:9" ht="15.75">
      <c r="A605" s="76" t="s">
        <v>10</v>
      </c>
      <c r="B605" s="76" t="s">
        <v>412</v>
      </c>
      <c r="C605" s="76" t="s">
        <v>8</v>
      </c>
      <c r="D605" s="150"/>
      <c r="E605" s="151" t="s">
        <v>11</v>
      </c>
      <c r="F605" s="77" t="s">
        <v>409</v>
      </c>
      <c r="G605" s="78" t="s">
        <v>12</v>
      </c>
      <c r="H605" s="76" t="s">
        <v>13</v>
      </c>
      <c r="I605" s="78" t="s">
        <v>14</v>
      </c>
    </row>
    <row r="606" spans="1:9" ht="25.5">
      <c r="A606" s="152" t="s">
        <v>454</v>
      </c>
      <c r="B606" s="153" t="s">
        <v>1421</v>
      </c>
      <c r="C606" s="154">
        <v>88316</v>
      </c>
      <c r="D606" s="149"/>
      <c r="E606" s="148" t="s">
        <v>34</v>
      </c>
      <c r="F606" s="75" t="s">
        <v>33</v>
      </c>
      <c r="G606" s="85">
        <v>3</v>
      </c>
      <c r="H606" s="175">
        <v>18.53</v>
      </c>
      <c r="I606" s="86">
        <f>IF(H606=" ",0,ROUND(G606*H606,2))</f>
        <v>55.59</v>
      </c>
    </row>
    <row r="607" spans="1:9" ht="25.5">
      <c r="A607" s="155" t="s">
        <v>454</v>
      </c>
      <c r="B607" s="28" t="s">
        <v>1421</v>
      </c>
      <c r="C607" s="26">
        <v>88309</v>
      </c>
      <c r="D607" s="149"/>
      <c r="E607" s="149" t="s">
        <v>41</v>
      </c>
      <c r="F607" s="75" t="s">
        <v>33</v>
      </c>
      <c r="G607" s="85">
        <v>3</v>
      </c>
      <c r="H607" s="175">
        <v>25.27</v>
      </c>
      <c r="I607" s="86">
        <f t="shared" ref="I607:I608" si="57">IF(H607=" ",0,ROUND(G607*H607,2))</f>
        <v>75.81</v>
      </c>
    </row>
    <row r="608" spans="1:9" ht="25.5">
      <c r="A608" s="155" t="s">
        <v>413</v>
      </c>
      <c r="B608" s="28" t="s">
        <v>411</v>
      </c>
      <c r="C608" s="26"/>
      <c r="D608" s="191"/>
      <c r="E608" s="192" t="s">
        <v>953</v>
      </c>
      <c r="F608" s="193" t="s">
        <v>711</v>
      </c>
      <c r="G608" s="85">
        <v>1</v>
      </c>
      <c r="H608" s="194">
        <v>3089.2466666666669</v>
      </c>
      <c r="I608" s="86">
        <f t="shared" si="57"/>
        <v>3089.25</v>
      </c>
    </row>
    <row r="609" spans="1:9">
      <c r="A609" s="87"/>
      <c r="B609" s="80"/>
      <c r="C609" s="80"/>
      <c r="D609" s="80"/>
      <c r="E609" s="88"/>
      <c r="F609" s="89"/>
      <c r="G609" s="6"/>
      <c r="H609" s="90"/>
      <c r="I609" s="91"/>
    </row>
    <row r="610" spans="1:9">
      <c r="A610" s="92" t="s">
        <v>15</v>
      </c>
      <c r="B610" s="81"/>
      <c r="C610" s="4"/>
      <c r="D610" s="80"/>
      <c r="E610" s="88"/>
      <c r="F610" s="5"/>
      <c r="G610" s="3"/>
      <c r="H610" s="93"/>
      <c r="I610" s="94"/>
    </row>
    <row r="611" spans="1:9">
      <c r="A611" s="95"/>
      <c r="B611" s="96"/>
      <c r="C611" s="97"/>
      <c r="D611" s="97"/>
      <c r="E611" s="330" t="s">
        <v>16</v>
      </c>
      <c r="F611" s="330"/>
      <c r="G611" s="330"/>
      <c r="H611" s="330"/>
      <c r="I611" s="98">
        <f>SUM(I606:I608)</f>
        <v>3220.65</v>
      </c>
    </row>
    <row r="614" spans="1:9" ht="135" customHeight="1">
      <c r="A614" s="158"/>
      <c r="B614" s="160"/>
      <c r="C614" s="99" t="s">
        <v>919</v>
      </c>
      <c r="D614" s="327" t="s">
        <v>958</v>
      </c>
      <c r="E614" s="328"/>
      <c r="F614" s="328"/>
      <c r="G614" s="329"/>
      <c r="H614" s="183" t="s">
        <v>711</v>
      </c>
      <c r="I614" s="184">
        <f>I622</f>
        <v>3156.26</v>
      </c>
    </row>
    <row r="615" spans="1:9">
      <c r="A615" s="159"/>
      <c r="B615" s="79"/>
      <c r="C615" s="82"/>
      <c r="D615" s="82"/>
      <c r="E615" s="83"/>
      <c r="F615" s="83"/>
      <c r="G615" s="83"/>
      <c r="H615" s="83"/>
      <c r="I615" s="84"/>
    </row>
    <row r="616" spans="1:9" ht="15.75">
      <c r="A616" s="76" t="s">
        <v>10</v>
      </c>
      <c r="B616" s="76" t="s">
        <v>412</v>
      </c>
      <c r="C616" s="76" t="s">
        <v>8</v>
      </c>
      <c r="D616" s="150"/>
      <c r="E616" s="151" t="s">
        <v>11</v>
      </c>
      <c r="F616" s="77" t="s">
        <v>409</v>
      </c>
      <c r="G616" s="78" t="s">
        <v>12</v>
      </c>
      <c r="H616" s="76" t="s">
        <v>13</v>
      </c>
      <c r="I616" s="78" t="s">
        <v>14</v>
      </c>
    </row>
    <row r="617" spans="1:9" ht="25.5">
      <c r="A617" s="152" t="s">
        <v>454</v>
      </c>
      <c r="B617" s="153" t="s">
        <v>1421</v>
      </c>
      <c r="C617" s="154">
        <v>88316</v>
      </c>
      <c r="D617" s="149"/>
      <c r="E617" s="148" t="s">
        <v>34</v>
      </c>
      <c r="F617" s="75" t="s">
        <v>33</v>
      </c>
      <c r="G617" s="85">
        <v>3</v>
      </c>
      <c r="H617" s="175">
        <v>18.53</v>
      </c>
      <c r="I617" s="86">
        <f>IF(H617=" ",0,ROUND(G617*H617,2))</f>
        <v>55.59</v>
      </c>
    </row>
    <row r="618" spans="1:9" ht="25.5">
      <c r="A618" s="155" t="s">
        <v>454</v>
      </c>
      <c r="B618" s="28" t="s">
        <v>1421</v>
      </c>
      <c r="C618" s="26">
        <v>88309</v>
      </c>
      <c r="D618" s="149"/>
      <c r="E618" s="149" t="s">
        <v>41</v>
      </c>
      <c r="F618" s="75" t="s">
        <v>33</v>
      </c>
      <c r="G618" s="85">
        <v>3</v>
      </c>
      <c r="H618" s="175">
        <v>25.27</v>
      </c>
      <c r="I618" s="86">
        <f t="shared" ref="I618:I619" si="58">IF(H618=" ",0,ROUND(G618*H618,2))</f>
        <v>75.81</v>
      </c>
    </row>
    <row r="619" spans="1:9" ht="25.5">
      <c r="A619" s="155" t="s">
        <v>413</v>
      </c>
      <c r="B619" s="28" t="s">
        <v>411</v>
      </c>
      <c r="C619" s="26"/>
      <c r="D619" s="191"/>
      <c r="E619" s="192" t="s">
        <v>954</v>
      </c>
      <c r="F619" s="193" t="s">
        <v>711</v>
      </c>
      <c r="G619" s="85">
        <v>1</v>
      </c>
      <c r="H619" s="194">
        <v>3024.8566666666666</v>
      </c>
      <c r="I619" s="86">
        <f t="shared" si="58"/>
        <v>3024.86</v>
      </c>
    </row>
    <row r="620" spans="1:9">
      <c r="A620" s="87"/>
      <c r="B620" s="80"/>
      <c r="C620" s="80"/>
      <c r="D620" s="80"/>
      <c r="E620" s="88"/>
      <c r="F620" s="89"/>
      <c r="G620" s="6"/>
      <c r="H620" s="90"/>
      <c r="I620" s="91"/>
    </row>
    <row r="621" spans="1:9">
      <c r="A621" s="92" t="s">
        <v>15</v>
      </c>
      <c r="B621" s="81"/>
      <c r="C621" s="4"/>
      <c r="D621" s="80"/>
      <c r="E621" s="88"/>
      <c r="F621" s="5"/>
      <c r="G621" s="3"/>
      <c r="H621" s="93"/>
      <c r="I621" s="94"/>
    </row>
    <row r="622" spans="1:9">
      <c r="A622" s="95"/>
      <c r="B622" s="96"/>
      <c r="C622" s="97"/>
      <c r="D622" s="97"/>
      <c r="E622" s="330" t="s">
        <v>16</v>
      </c>
      <c r="F622" s="330"/>
      <c r="G622" s="330"/>
      <c r="H622" s="330"/>
      <c r="I622" s="98">
        <f>SUM(I617:I619)</f>
        <v>3156.26</v>
      </c>
    </row>
    <row r="625" spans="1:9" ht="60" customHeight="1">
      <c r="A625" s="158"/>
      <c r="B625" s="160"/>
      <c r="C625" s="99" t="s">
        <v>920</v>
      </c>
      <c r="D625" s="327" t="s">
        <v>961</v>
      </c>
      <c r="E625" s="328"/>
      <c r="F625" s="328"/>
      <c r="G625" s="329"/>
      <c r="H625" s="183" t="s">
        <v>711</v>
      </c>
      <c r="I625" s="184">
        <f>I634</f>
        <v>2697.53</v>
      </c>
    </row>
    <row r="626" spans="1:9">
      <c r="A626" s="159"/>
      <c r="B626" s="79"/>
      <c r="C626" s="82"/>
      <c r="D626" s="82"/>
      <c r="E626" s="83"/>
      <c r="F626" s="83"/>
      <c r="G626" s="83"/>
      <c r="H626" s="83"/>
      <c r="I626" s="84"/>
    </row>
    <row r="627" spans="1:9" ht="15.75">
      <c r="A627" s="76" t="s">
        <v>10</v>
      </c>
      <c r="B627" s="76" t="s">
        <v>412</v>
      </c>
      <c r="C627" s="76" t="s">
        <v>8</v>
      </c>
      <c r="D627" s="150"/>
      <c r="E627" s="151" t="s">
        <v>11</v>
      </c>
      <c r="F627" s="77" t="s">
        <v>409</v>
      </c>
      <c r="G627" s="78" t="s">
        <v>12</v>
      </c>
      <c r="H627" s="76" t="s">
        <v>13</v>
      </c>
      <c r="I627" s="78" t="s">
        <v>14</v>
      </c>
    </row>
    <row r="628" spans="1:9" ht="25.5">
      <c r="A628" s="152" t="s">
        <v>454</v>
      </c>
      <c r="B628" s="153" t="s">
        <v>1421</v>
      </c>
      <c r="C628" s="154">
        <v>88316</v>
      </c>
      <c r="D628" s="149"/>
      <c r="E628" s="148" t="s">
        <v>34</v>
      </c>
      <c r="F628" s="75" t="s">
        <v>33</v>
      </c>
      <c r="G628" s="85">
        <v>3</v>
      </c>
      <c r="H628" s="175">
        <v>18.53</v>
      </c>
      <c r="I628" s="86">
        <f>IF(H628=" ",0,ROUND(G628*H628,2))</f>
        <v>55.59</v>
      </c>
    </row>
    <row r="629" spans="1:9" ht="25.5">
      <c r="A629" s="155" t="s">
        <v>454</v>
      </c>
      <c r="B629" s="28" t="s">
        <v>1421</v>
      </c>
      <c r="C629" s="26">
        <v>88309</v>
      </c>
      <c r="D629" s="149"/>
      <c r="E629" s="149" t="s">
        <v>41</v>
      </c>
      <c r="F629" s="75" t="s">
        <v>33</v>
      </c>
      <c r="G629" s="85">
        <v>3</v>
      </c>
      <c r="H629" s="175">
        <v>25.27</v>
      </c>
      <c r="I629" s="86">
        <f t="shared" ref="I629:I631" si="59">IF(H629=" ",0,ROUND(G629*H629,2))</f>
        <v>75.81</v>
      </c>
    </row>
    <row r="630" spans="1:9" ht="63.75">
      <c r="A630" s="155" t="s">
        <v>454</v>
      </c>
      <c r="B630" s="28" t="s">
        <v>1421</v>
      </c>
      <c r="C630" s="26">
        <v>91306</v>
      </c>
      <c r="D630" s="149"/>
      <c r="E630" s="149" t="s">
        <v>106</v>
      </c>
      <c r="F630" s="75" t="s">
        <v>56</v>
      </c>
      <c r="G630" s="85">
        <v>1</v>
      </c>
      <c r="H630" s="175">
        <v>142.46</v>
      </c>
      <c r="I630" s="86">
        <f t="shared" si="59"/>
        <v>142.46</v>
      </c>
    </row>
    <row r="631" spans="1:9" ht="38.25">
      <c r="A631" s="155" t="s">
        <v>413</v>
      </c>
      <c r="B631" s="28" t="s">
        <v>411</v>
      </c>
      <c r="C631" s="26"/>
      <c r="D631" s="191"/>
      <c r="E631" s="192" t="s">
        <v>962</v>
      </c>
      <c r="F631" s="193" t="s">
        <v>711</v>
      </c>
      <c r="G631" s="85">
        <v>1</v>
      </c>
      <c r="H631" s="194">
        <v>2423.666666666667</v>
      </c>
      <c r="I631" s="86">
        <f t="shared" si="59"/>
        <v>2423.67</v>
      </c>
    </row>
    <row r="632" spans="1:9">
      <c r="A632" s="87"/>
      <c r="B632" s="80"/>
      <c r="C632" s="80"/>
      <c r="D632" s="80"/>
      <c r="E632" s="88"/>
      <c r="F632" s="89"/>
      <c r="G632" s="6"/>
      <c r="H632" s="90"/>
      <c r="I632" s="91"/>
    </row>
    <row r="633" spans="1:9">
      <c r="A633" s="92" t="s">
        <v>15</v>
      </c>
      <c r="B633" s="81"/>
      <c r="C633" s="4"/>
      <c r="D633" s="80"/>
      <c r="E633" s="88"/>
      <c r="F633" s="5"/>
      <c r="G633" s="3"/>
      <c r="H633" s="93"/>
      <c r="I633" s="94"/>
    </row>
    <row r="634" spans="1:9">
      <c r="A634" s="95"/>
      <c r="B634" s="96"/>
      <c r="C634" s="97"/>
      <c r="D634" s="97"/>
      <c r="E634" s="330" t="s">
        <v>16</v>
      </c>
      <c r="F634" s="330"/>
      <c r="G634" s="330"/>
      <c r="H634" s="330"/>
      <c r="I634" s="98">
        <f>SUM(I628:I631)</f>
        <v>2697.53</v>
      </c>
    </row>
    <row r="637" spans="1:9" ht="90" customHeight="1">
      <c r="A637" s="158"/>
      <c r="B637" s="160"/>
      <c r="C637" s="99" t="s">
        <v>922</v>
      </c>
      <c r="D637" s="327" t="s">
        <v>967</v>
      </c>
      <c r="E637" s="328"/>
      <c r="F637" s="328"/>
      <c r="G637" s="329"/>
      <c r="H637" s="183" t="s">
        <v>711</v>
      </c>
      <c r="I637" s="184">
        <f>I649</f>
        <v>2800.67</v>
      </c>
    </row>
    <row r="638" spans="1:9">
      <c r="A638" s="159"/>
      <c r="B638" s="79"/>
      <c r="C638" s="82"/>
      <c r="D638" s="82"/>
      <c r="E638" s="83"/>
      <c r="F638" s="83"/>
      <c r="G638" s="83"/>
      <c r="H638" s="83"/>
      <c r="I638" s="84"/>
    </row>
    <row r="639" spans="1:9" ht="15.75">
      <c r="A639" s="76" t="s">
        <v>10</v>
      </c>
      <c r="B639" s="76" t="s">
        <v>412</v>
      </c>
      <c r="C639" s="76" t="s">
        <v>8</v>
      </c>
      <c r="D639" s="150"/>
      <c r="E639" s="151" t="s">
        <v>11</v>
      </c>
      <c r="F639" s="77" t="s">
        <v>409</v>
      </c>
      <c r="G639" s="78" t="s">
        <v>12</v>
      </c>
      <c r="H639" s="76" t="s">
        <v>13</v>
      </c>
      <c r="I639" s="78" t="s">
        <v>14</v>
      </c>
    </row>
    <row r="640" spans="1:9" ht="51">
      <c r="A640" s="152" t="s">
        <v>454</v>
      </c>
      <c r="B640" s="153" t="s">
        <v>1421</v>
      </c>
      <c r="C640" s="154">
        <v>91341</v>
      </c>
      <c r="D640" s="149"/>
      <c r="E640" s="148" t="s">
        <v>109</v>
      </c>
      <c r="F640" s="75" t="s">
        <v>26</v>
      </c>
      <c r="G640" s="85">
        <v>2.415</v>
      </c>
      <c r="H640" s="175">
        <v>663.54</v>
      </c>
      <c r="I640" s="86">
        <f>IF(H640=" ",0,ROUND(G640*H640,2))</f>
        <v>1602.45</v>
      </c>
    </row>
    <row r="641" spans="1:9" ht="63.75">
      <c r="A641" s="155" t="s">
        <v>454</v>
      </c>
      <c r="B641" s="28" t="s">
        <v>1421</v>
      </c>
      <c r="C641" s="26">
        <v>90830</v>
      </c>
      <c r="D641" s="149"/>
      <c r="E641" s="149" t="s">
        <v>105</v>
      </c>
      <c r="F641" s="75" t="s">
        <v>56</v>
      </c>
      <c r="G641" s="85">
        <v>1</v>
      </c>
      <c r="H641" s="175">
        <v>163.01</v>
      </c>
      <c r="I641" s="86">
        <f t="shared" ref="I641:I646" si="60">IF(H641=" ",0,ROUND(G641*H641,2))</f>
        <v>163.01</v>
      </c>
    </row>
    <row r="642" spans="1:9" ht="25.5">
      <c r="A642" s="155" t="s">
        <v>454</v>
      </c>
      <c r="B642" s="28" t="s">
        <v>1421</v>
      </c>
      <c r="C642" s="26">
        <v>88316</v>
      </c>
      <c r="D642" s="149"/>
      <c r="E642" s="149" t="s">
        <v>34</v>
      </c>
      <c r="F642" s="75" t="s">
        <v>33</v>
      </c>
      <c r="G642" s="85">
        <v>4</v>
      </c>
      <c r="H642" s="175">
        <v>18.53</v>
      </c>
      <c r="I642" s="86">
        <f t="shared" si="60"/>
        <v>74.12</v>
      </c>
    </row>
    <row r="643" spans="1:9" ht="25.5">
      <c r="A643" s="155" t="s">
        <v>454</v>
      </c>
      <c r="B643" s="28" t="s">
        <v>1421</v>
      </c>
      <c r="C643" s="26">
        <v>88325</v>
      </c>
      <c r="D643" s="149"/>
      <c r="E643" s="149" t="s">
        <v>50</v>
      </c>
      <c r="F643" s="75" t="s">
        <v>33</v>
      </c>
      <c r="G643" s="85">
        <v>4</v>
      </c>
      <c r="H643" s="175">
        <v>20.440000000000001</v>
      </c>
      <c r="I643" s="86">
        <f t="shared" si="60"/>
        <v>81.760000000000005</v>
      </c>
    </row>
    <row r="644" spans="1:9" ht="38.25">
      <c r="A644" s="155" t="s">
        <v>454</v>
      </c>
      <c r="B644" s="28" t="s">
        <v>1421</v>
      </c>
      <c r="C644" s="26">
        <v>102179</v>
      </c>
      <c r="D644" s="149"/>
      <c r="E644" s="149" t="s">
        <v>309</v>
      </c>
      <c r="F644" s="75" t="s">
        <v>26</v>
      </c>
      <c r="G644" s="85">
        <v>1.012</v>
      </c>
      <c r="H644" s="175">
        <v>256.39</v>
      </c>
      <c r="I644" s="86">
        <f t="shared" ref="I644" si="61">IF(H644=" ",0,ROUND(G644*H644,2))</f>
        <v>259.47000000000003</v>
      </c>
    </row>
    <row r="645" spans="1:9" ht="25.5">
      <c r="A645" s="155" t="s">
        <v>455</v>
      </c>
      <c r="B645" s="28" t="s">
        <v>1421</v>
      </c>
      <c r="C645" s="26">
        <v>34360</v>
      </c>
      <c r="D645" s="149"/>
      <c r="E645" s="149" t="s">
        <v>361</v>
      </c>
      <c r="F645" s="75" t="s">
        <v>76</v>
      </c>
      <c r="G645" s="85">
        <v>10.086780000000001</v>
      </c>
      <c r="H645" s="175">
        <v>59.48</v>
      </c>
      <c r="I645" s="86">
        <f t="shared" si="60"/>
        <v>599.96</v>
      </c>
    </row>
    <row r="646" spans="1:9" ht="25.5">
      <c r="A646" s="155" t="s">
        <v>455</v>
      </c>
      <c r="B646" s="28" t="s">
        <v>1421</v>
      </c>
      <c r="C646" s="26">
        <v>39961</v>
      </c>
      <c r="D646" s="149"/>
      <c r="E646" s="149" t="s">
        <v>371</v>
      </c>
      <c r="F646" s="75" t="s">
        <v>72</v>
      </c>
      <c r="G646" s="85">
        <v>1</v>
      </c>
      <c r="H646" s="175">
        <v>19.899999999999999</v>
      </c>
      <c r="I646" s="86">
        <f t="shared" si="60"/>
        <v>19.899999999999999</v>
      </c>
    </row>
    <row r="647" spans="1:9">
      <c r="A647" s="87"/>
      <c r="B647" s="80"/>
      <c r="C647" s="80"/>
      <c r="D647" s="80"/>
      <c r="E647" s="88"/>
      <c r="F647" s="89"/>
      <c r="G647" s="6"/>
      <c r="H647" s="90"/>
      <c r="I647" s="91"/>
    </row>
    <row r="648" spans="1:9">
      <c r="A648" s="92" t="s">
        <v>15</v>
      </c>
      <c r="B648" s="81"/>
      <c r="C648" s="4"/>
      <c r="D648" s="80"/>
      <c r="E648" s="88"/>
      <c r="F648" s="5"/>
      <c r="G648" s="3"/>
      <c r="H648" s="93"/>
      <c r="I648" s="94"/>
    </row>
    <row r="649" spans="1:9">
      <c r="A649" s="95"/>
      <c r="B649" s="96"/>
      <c r="C649" s="97"/>
      <c r="D649" s="97"/>
      <c r="E649" s="330" t="s">
        <v>16</v>
      </c>
      <c r="F649" s="330"/>
      <c r="G649" s="330"/>
      <c r="H649" s="330"/>
      <c r="I649" s="98">
        <f>SUM(I640:I646)</f>
        <v>2800.67</v>
      </c>
    </row>
    <row r="652" spans="1:9" ht="90" customHeight="1">
      <c r="A652" s="158"/>
      <c r="B652" s="160"/>
      <c r="C652" s="99" t="s">
        <v>935</v>
      </c>
      <c r="D652" s="327" t="s">
        <v>969</v>
      </c>
      <c r="E652" s="328"/>
      <c r="F652" s="328"/>
      <c r="G652" s="329"/>
      <c r="H652" s="183" t="s">
        <v>711</v>
      </c>
      <c r="I652" s="184">
        <f>I664</f>
        <v>2705.93</v>
      </c>
    </row>
    <row r="653" spans="1:9">
      <c r="A653" s="159"/>
      <c r="B653" s="79"/>
      <c r="C653" s="82"/>
      <c r="D653" s="82"/>
      <c r="E653" s="83"/>
      <c r="F653" s="83"/>
      <c r="G653" s="83"/>
      <c r="H653" s="83"/>
      <c r="I653" s="84"/>
    </row>
    <row r="654" spans="1:9" ht="15.75">
      <c r="A654" s="76" t="s">
        <v>10</v>
      </c>
      <c r="B654" s="76" t="s">
        <v>412</v>
      </c>
      <c r="C654" s="76" t="s">
        <v>8</v>
      </c>
      <c r="D654" s="150"/>
      <c r="E654" s="151" t="s">
        <v>11</v>
      </c>
      <c r="F654" s="77" t="s">
        <v>409</v>
      </c>
      <c r="G654" s="78" t="s">
        <v>12</v>
      </c>
      <c r="H654" s="76" t="s">
        <v>13</v>
      </c>
      <c r="I654" s="78" t="s">
        <v>14</v>
      </c>
    </row>
    <row r="655" spans="1:9" ht="51">
      <c r="A655" s="152" t="s">
        <v>454</v>
      </c>
      <c r="B655" s="153" t="s">
        <v>1421</v>
      </c>
      <c r="C655" s="154">
        <v>91341</v>
      </c>
      <c r="D655" s="149"/>
      <c r="E655" s="148" t="s">
        <v>109</v>
      </c>
      <c r="F655" s="75" t="s">
        <v>26</v>
      </c>
      <c r="G655" s="85">
        <v>2.3100000000000005</v>
      </c>
      <c r="H655" s="175">
        <v>663.54</v>
      </c>
      <c r="I655" s="86">
        <f>IF(H655=" ",0,ROUND(G655*H655,2))</f>
        <v>1532.78</v>
      </c>
    </row>
    <row r="656" spans="1:9" ht="63.75">
      <c r="A656" s="155" t="s">
        <v>454</v>
      </c>
      <c r="B656" s="28" t="s">
        <v>1421</v>
      </c>
      <c r="C656" s="26">
        <v>90830</v>
      </c>
      <c r="D656" s="149"/>
      <c r="E656" s="149" t="s">
        <v>105</v>
      </c>
      <c r="F656" s="75" t="s">
        <v>56</v>
      </c>
      <c r="G656" s="85">
        <v>1</v>
      </c>
      <c r="H656" s="175">
        <v>163.01</v>
      </c>
      <c r="I656" s="86">
        <f t="shared" ref="I656:I661" si="62">IF(H656=" ",0,ROUND(G656*H656,2))</f>
        <v>163.01</v>
      </c>
    </row>
    <row r="657" spans="1:9" ht="25.5">
      <c r="A657" s="155" t="s">
        <v>454</v>
      </c>
      <c r="B657" s="28" t="s">
        <v>1421</v>
      </c>
      <c r="C657" s="26">
        <v>88316</v>
      </c>
      <c r="D657" s="149"/>
      <c r="E657" s="149" t="s">
        <v>34</v>
      </c>
      <c r="F657" s="75" t="s">
        <v>33</v>
      </c>
      <c r="G657" s="85">
        <v>4</v>
      </c>
      <c r="H657" s="175">
        <v>18.53</v>
      </c>
      <c r="I657" s="86">
        <f t="shared" si="62"/>
        <v>74.12</v>
      </c>
    </row>
    <row r="658" spans="1:9" ht="25.5">
      <c r="A658" s="155" t="s">
        <v>454</v>
      </c>
      <c r="B658" s="28" t="s">
        <v>1421</v>
      </c>
      <c r="C658" s="26">
        <v>88325</v>
      </c>
      <c r="D658" s="149"/>
      <c r="E658" s="149" t="s">
        <v>50</v>
      </c>
      <c r="F658" s="75" t="s">
        <v>33</v>
      </c>
      <c r="G658" s="85">
        <v>4</v>
      </c>
      <c r="H658" s="175">
        <v>20.440000000000001</v>
      </c>
      <c r="I658" s="86">
        <f t="shared" si="62"/>
        <v>81.760000000000005</v>
      </c>
    </row>
    <row r="659" spans="1:9" ht="38.25">
      <c r="A659" s="155" t="s">
        <v>454</v>
      </c>
      <c r="B659" s="28" t="s">
        <v>1421</v>
      </c>
      <c r="C659" s="26">
        <v>102179</v>
      </c>
      <c r="D659" s="149"/>
      <c r="E659" s="149" t="s">
        <v>309</v>
      </c>
      <c r="F659" s="75" t="s">
        <v>26</v>
      </c>
      <c r="G659" s="85">
        <v>0.96800000000000008</v>
      </c>
      <c r="H659" s="175">
        <v>256.39</v>
      </c>
      <c r="I659" s="86">
        <f t="shared" si="62"/>
        <v>248.19</v>
      </c>
    </row>
    <row r="660" spans="1:9" ht="25.5">
      <c r="A660" s="155" t="s">
        <v>455</v>
      </c>
      <c r="B660" s="28" t="s">
        <v>1421</v>
      </c>
      <c r="C660" s="26">
        <v>34360</v>
      </c>
      <c r="D660" s="149"/>
      <c r="E660" s="149" t="s">
        <v>361</v>
      </c>
      <c r="F660" s="75" t="s">
        <v>76</v>
      </c>
      <c r="G660" s="85">
        <v>9.8549000000000007</v>
      </c>
      <c r="H660" s="175">
        <v>59.48</v>
      </c>
      <c r="I660" s="86">
        <f t="shared" si="62"/>
        <v>586.16999999999996</v>
      </c>
    </row>
    <row r="661" spans="1:9" ht="25.5">
      <c r="A661" s="155" t="s">
        <v>455</v>
      </c>
      <c r="B661" s="28" t="s">
        <v>1421</v>
      </c>
      <c r="C661" s="26">
        <v>39961</v>
      </c>
      <c r="D661" s="149"/>
      <c r="E661" s="149" t="s">
        <v>371</v>
      </c>
      <c r="F661" s="75" t="s">
        <v>72</v>
      </c>
      <c r="G661" s="85">
        <v>1</v>
      </c>
      <c r="H661" s="175">
        <v>19.899999999999999</v>
      </c>
      <c r="I661" s="86">
        <f t="shared" si="62"/>
        <v>19.899999999999999</v>
      </c>
    </row>
    <row r="662" spans="1:9">
      <c r="A662" s="87"/>
      <c r="B662" s="80"/>
      <c r="C662" s="80"/>
      <c r="D662" s="80"/>
      <c r="E662" s="88"/>
      <c r="F662" s="89"/>
      <c r="G662" s="6"/>
      <c r="H662" s="90"/>
      <c r="I662" s="91"/>
    </row>
    <row r="663" spans="1:9">
      <c r="A663" s="92" t="s">
        <v>15</v>
      </c>
      <c r="B663" s="81"/>
      <c r="C663" s="4"/>
      <c r="D663" s="80"/>
      <c r="E663" s="88"/>
      <c r="F663" s="5"/>
      <c r="G663" s="3"/>
      <c r="H663" s="93"/>
      <c r="I663" s="94"/>
    </row>
    <row r="664" spans="1:9">
      <c r="A664" s="95"/>
      <c r="B664" s="96"/>
      <c r="C664" s="97"/>
      <c r="D664" s="97"/>
      <c r="E664" s="330" t="s">
        <v>16</v>
      </c>
      <c r="F664" s="330"/>
      <c r="G664" s="330"/>
      <c r="H664" s="330"/>
      <c r="I664" s="98">
        <f>SUM(I655:I661)</f>
        <v>2705.93</v>
      </c>
    </row>
    <row r="667" spans="1:9" ht="90" customHeight="1">
      <c r="A667" s="158"/>
      <c r="B667" s="160"/>
      <c r="C667" s="99" t="s">
        <v>945</v>
      </c>
      <c r="D667" s="327" t="s">
        <v>971</v>
      </c>
      <c r="E667" s="328"/>
      <c r="F667" s="328"/>
      <c r="G667" s="329"/>
      <c r="H667" s="183" t="s">
        <v>711</v>
      </c>
      <c r="I667" s="184">
        <f>I679</f>
        <v>2319.39</v>
      </c>
    </row>
    <row r="668" spans="1:9">
      <c r="A668" s="159"/>
      <c r="B668" s="79"/>
      <c r="C668" s="82"/>
      <c r="D668" s="82"/>
      <c r="E668" s="83"/>
      <c r="F668" s="83"/>
      <c r="G668" s="83"/>
      <c r="H668" s="83"/>
      <c r="I668" s="84"/>
    </row>
    <row r="669" spans="1:9" ht="15.75">
      <c r="A669" s="76" t="s">
        <v>10</v>
      </c>
      <c r="B669" s="76" t="s">
        <v>412</v>
      </c>
      <c r="C669" s="76" t="s">
        <v>8</v>
      </c>
      <c r="D669" s="150"/>
      <c r="E669" s="151" t="s">
        <v>11</v>
      </c>
      <c r="F669" s="77" t="s">
        <v>409</v>
      </c>
      <c r="G669" s="78" t="s">
        <v>12</v>
      </c>
      <c r="H669" s="76" t="s">
        <v>13</v>
      </c>
      <c r="I669" s="78" t="s">
        <v>14</v>
      </c>
    </row>
    <row r="670" spans="1:9" ht="51">
      <c r="A670" s="152" t="s">
        <v>454</v>
      </c>
      <c r="B670" s="153" t="s">
        <v>1421</v>
      </c>
      <c r="C670" s="154">
        <v>91341</v>
      </c>
      <c r="D670" s="149"/>
      <c r="E670" s="148" t="s">
        <v>109</v>
      </c>
      <c r="F670" s="75" t="s">
        <v>26</v>
      </c>
      <c r="G670" s="85">
        <v>1.8480000000000001</v>
      </c>
      <c r="H670" s="175">
        <v>663.54</v>
      </c>
      <c r="I670" s="86">
        <f>IF(H670=" ",0,ROUND(G670*H670,2))</f>
        <v>1226.22</v>
      </c>
    </row>
    <row r="671" spans="1:9" ht="63.75">
      <c r="A671" s="155" t="s">
        <v>454</v>
      </c>
      <c r="B671" s="28" t="s">
        <v>1421</v>
      </c>
      <c r="C671" s="26">
        <v>90830</v>
      </c>
      <c r="D671" s="149"/>
      <c r="E671" s="149" t="s">
        <v>105</v>
      </c>
      <c r="F671" s="75" t="s">
        <v>56</v>
      </c>
      <c r="G671" s="85">
        <v>1</v>
      </c>
      <c r="H671" s="175">
        <v>163.01</v>
      </c>
      <c r="I671" s="86">
        <f t="shared" ref="I671:I676" si="63">IF(H671=" ",0,ROUND(G671*H671,2))</f>
        <v>163.01</v>
      </c>
    </row>
    <row r="672" spans="1:9" ht="25.5">
      <c r="A672" s="155" t="s">
        <v>454</v>
      </c>
      <c r="B672" s="28" t="s">
        <v>1421</v>
      </c>
      <c r="C672" s="26">
        <v>88316</v>
      </c>
      <c r="D672" s="149"/>
      <c r="E672" s="149" t="s">
        <v>34</v>
      </c>
      <c r="F672" s="75" t="s">
        <v>33</v>
      </c>
      <c r="G672" s="85">
        <v>4</v>
      </c>
      <c r="H672" s="175">
        <v>18.53</v>
      </c>
      <c r="I672" s="86">
        <f t="shared" si="63"/>
        <v>74.12</v>
      </c>
    </row>
    <row r="673" spans="1:9" ht="25.5">
      <c r="A673" s="155" t="s">
        <v>454</v>
      </c>
      <c r="B673" s="28" t="s">
        <v>1421</v>
      </c>
      <c r="C673" s="26">
        <v>88325</v>
      </c>
      <c r="D673" s="149"/>
      <c r="E673" s="149" t="s">
        <v>50</v>
      </c>
      <c r="F673" s="75" t="s">
        <v>33</v>
      </c>
      <c r="G673" s="85">
        <v>4</v>
      </c>
      <c r="H673" s="175">
        <v>20.440000000000001</v>
      </c>
      <c r="I673" s="86">
        <f t="shared" si="63"/>
        <v>81.760000000000005</v>
      </c>
    </row>
    <row r="674" spans="1:9" ht="38.25">
      <c r="A674" s="155" t="s">
        <v>454</v>
      </c>
      <c r="B674" s="28" t="s">
        <v>1421</v>
      </c>
      <c r="C674" s="26">
        <v>102179</v>
      </c>
      <c r="D674" s="149"/>
      <c r="E674" s="149" t="s">
        <v>309</v>
      </c>
      <c r="F674" s="75" t="s">
        <v>26</v>
      </c>
      <c r="G674" s="85">
        <v>0.77439999999999998</v>
      </c>
      <c r="H674" s="175">
        <v>256.39</v>
      </c>
      <c r="I674" s="86">
        <f t="shared" si="63"/>
        <v>198.55</v>
      </c>
    </row>
    <row r="675" spans="1:9" ht="25.5">
      <c r="A675" s="155" t="s">
        <v>455</v>
      </c>
      <c r="B675" s="28" t="s">
        <v>1421</v>
      </c>
      <c r="C675" s="26">
        <v>34360</v>
      </c>
      <c r="D675" s="149"/>
      <c r="E675" s="149" t="s">
        <v>361</v>
      </c>
      <c r="F675" s="75" t="s">
        <v>76</v>
      </c>
      <c r="G675" s="85">
        <v>9.3447640000000014</v>
      </c>
      <c r="H675" s="175">
        <v>59.48</v>
      </c>
      <c r="I675" s="86">
        <f t="shared" si="63"/>
        <v>555.83000000000004</v>
      </c>
    </row>
    <row r="676" spans="1:9" ht="25.5">
      <c r="A676" s="155" t="s">
        <v>455</v>
      </c>
      <c r="B676" s="28" t="s">
        <v>1421</v>
      </c>
      <c r="C676" s="26">
        <v>39961</v>
      </c>
      <c r="D676" s="149"/>
      <c r="E676" s="149" t="s">
        <v>371</v>
      </c>
      <c r="F676" s="75" t="s">
        <v>72</v>
      </c>
      <c r="G676" s="85">
        <v>1</v>
      </c>
      <c r="H676" s="175">
        <v>19.899999999999999</v>
      </c>
      <c r="I676" s="86">
        <f t="shared" si="63"/>
        <v>19.899999999999999</v>
      </c>
    </row>
    <row r="677" spans="1:9">
      <c r="A677" s="87"/>
      <c r="B677" s="80"/>
      <c r="C677" s="80"/>
      <c r="D677" s="80"/>
      <c r="E677" s="88"/>
      <c r="F677" s="89"/>
      <c r="G677" s="6"/>
      <c r="H677" s="90"/>
      <c r="I677" s="91"/>
    </row>
    <row r="678" spans="1:9">
      <c r="A678" s="92" t="s">
        <v>15</v>
      </c>
      <c r="B678" s="81"/>
      <c r="C678" s="4"/>
      <c r="D678" s="80"/>
      <c r="E678" s="88"/>
      <c r="F678" s="5"/>
      <c r="G678" s="3"/>
      <c r="H678" s="93"/>
      <c r="I678" s="94"/>
    </row>
    <row r="679" spans="1:9">
      <c r="A679" s="95"/>
      <c r="B679" s="96"/>
      <c r="C679" s="97"/>
      <c r="D679" s="97"/>
      <c r="E679" s="330" t="s">
        <v>16</v>
      </c>
      <c r="F679" s="330"/>
      <c r="G679" s="330"/>
      <c r="H679" s="330"/>
      <c r="I679" s="98">
        <f>SUM(I670:I676)</f>
        <v>2319.39</v>
      </c>
    </row>
    <row r="682" spans="1:9" ht="90" customHeight="1">
      <c r="A682" s="158"/>
      <c r="B682" s="160"/>
      <c r="C682" s="99" t="s">
        <v>947</v>
      </c>
      <c r="D682" s="327" t="s">
        <v>979</v>
      </c>
      <c r="E682" s="328"/>
      <c r="F682" s="328"/>
      <c r="G682" s="329"/>
      <c r="H682" s="183" t="s">
        <v>26</v>
      </c>
      <c r="I682" s="184">
        <f>I691</f>
        <v>1017.06</v>
      </c>
    </row>
    <row r="683" spans="1:9">
      <c r="A683" s="159"/>
      <c r="B683" s="79"/>
      <c r="C683" s="82"/>
      <c r="D683" s="82"/>
      <c r="E683" s="83"/>
      <c r="F683" s="83"/>
      <c r="G683" s="83"/>
      <c r="H683" s="83"/>
      <c r="I683" s="84"/>
    </row>
    <row r="684" spans="1:9" ht="15.75">
      <c r="A684" s="76" t="s">
        <v>10</v>
      </c>
      <c r="B684" s="76" t="s">
        <v>412</v>
      </c>
      <c r="C684" s="76" t="s">
        <v>8</v>
      </c>
      <c r="D684" s="150"/>
      <c r="E684" s="151" t="s">
        <v>11</v>
      </c>
      <c r="F684" s="77" t="s">
        <v>409</v>
      </c>
      <c r="G684" s="78" t="s">
        <v>12</v>
      </c>
      <c r="H684" s="76" t="s">
        <v>13</v>
      </c>
      <c r="I684" s="78" t="s">
        <v>14</v>
      </c>
    </row>
    <row r="685" spans="1:9" ht="89.25">
      <c r="A685" s="152" t="s">
        <v>454</v>
      </c>
      <c r="B685" s="153" t="s">
        <v>1421</v>
      </c>
      <c r="C685" s="154">
        <v>94559</v>
      </c>
      <c r="D685" s="149"/>
      <c r="E685" s="148" t="s">
        <v>107</v>
      </c>
      <c r="F685" s="75" t="s">
        <v>26</v>
      </c>
      <c r="G685" s="85">
        <v>1</v>
      </c>
      <c r="H685" s="175">
        <v>658.21</v>
      </c>
      <c r="I685" s="86">
        <f>IF(H685=" ",0,ROUND(G685*H685,2))</f>
        <v>658.21</v>
      </c>
    </row>
    <row r="686" spans="1:9" ht="51">
      <c r="A686" s="155" t="s">
        <v>454</v>
      </c>
      <c r="B686" s="28" t="s">
        <v>1421</v>
      </c>
      <c r="C686" s="26">
        <v>102170</v>
      </c>
      <c r="D686" s="149"/>
      <c r="E686" s="149" t="s">
        <v>308</v>
      </c>
      <c r="F686" s="75" t="s">
        <v>26</v>
      </c>
      <c r="G686" s="85">
        <v>0.66077283372365347</v>
      </c>
      <c r="H686" s="175">
        <v>334.26</v>
      </c>
      <c r="I686" s="86">
        <f t="shared" ref="I686:I688" si="64">IF(H686=" ",0,ROUND(G686*H686,2))</f>
        <v>220.87</v>
      </c>
    </row>
    <row r="687" spans="1:9" ht="38.25">
      <c r="A687" s="155" t="s">
        <v>454</v>
      </c>
      <c r="B687" s="28" t="s">
        <v>1421</v>
      </c>
      <c r="C687" s="26">
        <v>94587</v>
      </c>
      <c r="D687" s="149"/>
      <c r="E687" s="149" t="s">
        <v>108</v>
      </c>
      <c r="F687" s="75" t="s">
        <v>29</v>
      </c>
      <c r="G687" s="85">
        <v>2.0843091334894615</v>
      </c>
      <c r="H687" s="175">
        <v>54.84</v>
      </c>
      <c r="I687" s="86">
        <f t="shared" si="64"/>
        <v>114.3</v>
      </c>
    </row>
    <row r="688" spans="1:9" ht="76.5">
      <c r="A688" s="155" t="s">
        <v>454</v>
      </c>
      <c r="B688" s="28" t="s">
        <v>1421</v>
      </c>
      <c r="C688" s="26">
        <v>100761</v>
      </c>
      <c r="D688" s="149"/>
      <c r="E688" s="149" t="s">
        <v>317</v>
      </c>
      <c r="F688" s="75" t="s">
        <v>26</v>
      </c>
      <c r="G688" s="85">
        <v>0.46838407494145201</v>
      </c>
      <c r="H688" s="175">
        <v>50.56</v>
      </c>
      <c r="I688" s="86">
        <f t="shared" si="64"/>
        <v>23.68</v>
      </c>
    </row>
    <row r="689" spans="1:9">
      <c r="A689" s="87"/>
      <c r="B689" s="80"/>
      <c r="C689" s="80"/>
      <c r="D689" s="80"/>
      <c r="E689" s="88"/>
      <c r="F689" s="89"/>
      <c r="G689" s="6"/>
      <c r="H689" s="90"/>
      <c r="I689" s="91"/>
    </row>
    <row r="690" spans="1:9">
      <c r="A690" s="92" t="s">
        <v>15</v>
      </c>
      <c r="B690" s="81"/>
      <c r="C690" s="4"/>
      <c r="D690" s="80"/>
      <c r="E690" s="88"/>
      <c r="F690" s="5"/>
      <c r="G690" s="3"/>
      <c r="H690" s="93"/>
      <c r="I690" s="94"/>
    </row>
    <row r="691" spans="1:9">
      <c r="A691" s="95"/>
      <c r="B691" s="96"/>
      <c r="C691" s="97"/>
      <c r="D691" s="97"/>
      <c r="E691" s="330" t="s">
        <v>16</v>
      </c>
      <c r="F691" s="330"/>
      <c r="G691" s="330"/>
      <c r="H691" s="330"/>
      <c r="I691" s="98">
        <f>SUM(I685:I688)</f>
        <v>1017.06</v>
      </c>
    </row>
    <row r="694" spans="1:9" ht="75" customHeight="1">
      <c r="A694" s="158"/>
      <c r="B694" s="160"/>
      <c r="C694" s="99" t="s">
        <v>950</v>
      </c>
      <c r="D694" s="327" t="s">
        <v>980</v>
      </c>
      <c r="E694" s="328"/>
      <c r="F694" s="328"/>
      <c r="G694" s="329"/>
      <c r="H694" s="183" t="s">
        <v>26</v>
      </c>
      <c r="I694" s="184">
        <f>I704</f>
        <v>481.29999999999995</v>
      </c>
    </row>
    <row r="695" spans="1:9">
      <c r="A695" s="159"/>
      <c r="B695" s="79"/>
      <c r="C695" s="82"/>
      <c r="D695" s="82"/>
      <c r="E695" s="83"/>
      <c r="F695" s="83"/>
      <c r="G695" s="83"/>
      <c r="H695" s="83"/>
      <c r="I695" s="84"/>
    </row>
    <row r="696" spans="1:9" ht="15.75">
      <c r="A696" s="76" t="s">
        <v>10</v>
      </c>
      <c r="B696" s="76" t="s">
        <v>412</v>
      </c>
      <c r="C696" s="76" t="s">
        <v>8</v>
      </c>
      <c r="D696" s="150"/>
      <c r="E696" s="151" t="s">
        <v>11</v>
      </c>
      <c r="F696" s="77" t="s">
        <v>409</v>
      </c>
      <c r="G696" s="78" t="s">
        <v>12</v>
      </c>
      <c r="H696" s="76" t="s">
        <v>13</v>
      </c>
      <c r="I696" s="78" t="s">
        <v>14</v>
      </c>
    </row>
    <row r="697" spans="1:9" ht="25.5">
      <c r="A697" s="152" t="s">
        <v>454</v>
      </c>
      <c r="B697" s="153" t="s">
        <v>1421</v>
      </c>
      <c r="C697" s="26">
        <v>88316</v>
      </c>
      <c r="D697" s="149"/>
      <c r="E697" s="148" t="s">
        <v>34</v>
      </c>
      <c r="F697" s="75" t="s">
        <v>33</v>
      </c>
      <c r="G697" s="85">
        <v>2.7809965237543453</v>
      </c>
      <c r="H697" s="175">
        <v>18.53</v>
      </c>
      <c r="I697" s="86">
        <f>IF(H697=" ",0,ROUND(G697*H697,2))</f>
        <v>51.53</v>
      </c>
    </row>
    <row r="698" spans="1:9" ht="25.5">
      <c r="A698" s="155" t="s">
        <v>454</v>
      </c>
      <c r="B698" s="28" t="s">
        <v>1421</v>
      </c>
      <c r="C698" s="26">
        <v>88325</v>
      </c>
      <c r="D698" s="149"/>
      <c r="E698" s="149" t="s">
        <v>50</v>
      </c>
      <c r="F698" s="75" t="s">
        <v>33</v>
      </c>
      <c r="G698" s="85">
        <v>2.7809965237543453</v>
      </c>
      <c r="H698" s="175">
        <v>20.440000000000001</v>
      </c>
      <c r="I698" s="86">
        <f t="shared" ref="I698:I701" si="65">IF(H698=" ",0,ROUND(G698*H698,2))</f>
        <v>56.84</v>
      </c>
    </row>
    <row r="699" spans="1:9" ht="38.25">
      <c r="A699" s="155" t="s">
        <v>454</v>
      </c>
      <c r="B699" s="28" t="s">
        <v>1421</v>
      </c>
      <c r="C699" s="26">
        <v>102179</v>
      </c>
      <c r="D699" s="149"/>
      <c r="E699" s="149" t="s">
        <v>309</v>
      </c>
      <c r="F699" s="75" t="s">
        <v>26</v>
      </c>
      <c r="G699" s="85">
        <v>0.89471610660486667</v>
      </c>
      <c r="H699" s="175">
        <v>256.39</v>
      </c>
      <c r="I699" s="86">
        <f t="shared" si="65"/>
        <v>229.4</v>
      </c>
    </row>
    <row r="700" spans="1:9" ht="25.5">
      <c r="A700" s="155" t="s">
        <v>455</v>
      </c>
      <c r="B700" s="28" t="s">
        <v>1421</v>
      </c>
      <c r="C700" s="26">
        <v>34360</v>
      </c>
      <c r="D700" s="149"/>
      <c r="E700" s="149" t="s">
        <v>361</v>
      </c>
      <c r="F700" s="75" t="s">
        <v>76</v>
      </c>
      <c r="G700" s="85">
        <v>2.1804243337195826</v>
      </c>
      <c r="H700" s="175">
        <v>59.48</v>
      </c>
      <c r="I700" s="86">
        <f t="shared" si="65"/>
        <v>129.69</v>
      </c>
    </row>
    <row r="701" spans="1:9" ht="25.5">
      <c r="A701" s="155" t="s">
        <v>455</v>
      </c>
      <c r="B701" s="28" t="s">
        <v>1421</v>
      </c>
      <c r="C701" s="26">
        <v>39961</v>
      </c>
      <c r="D701" s="149"/>
      <c r="E701" s="149" t="s">
        <v>371</v>
      </c>
      <c r="F701" s="75" t="s">
        <v>72</v>
      </c>
      <c r="G701" s="85">
        <v>0.69524913093858631</v>
      </c>
      <c r="H701" s="175">
        <v>19.899999999999999</v>
      </c>
      <c r="I701" s="86">
        <f t="shared" si="65"/>
        <v>13.84</v>
      </c>
    </row>
    <row r="702" spans="1:9">
      <c r="A702" s="87"/>
      <c r="B702" s="80"/>
      <c r="C702" s="80"/>
      <c r="D702" s="80"/>
      <c r="E702" s="88"/>
      <c r="F702" s="89"/>
      <c r="G702" s="6"/>
      <c r="H702" s="90"/>
      <c r="I702" s="91"/>
    </row>
    <row r="703" spans="1:9">
      <c r="A703" s="92" t="s">
        <v>15</v>
      </c>
      <c r="B703" s="81"/>
      <c r="C703" s="4"/>
      <c r="D703" s="80"/>
      <c r="E703" s="88"/>
      <c r="F703" s="5"/>
      <c r="G703" s="3"/>
      <c r="H703" s="93"/>
      <c r="I703" s="94"/>
    </row>
    <row r="704" spans="1:9">
      <c r="A704" s="95"/>
      <c r="B704" s="96"/>
      <c r="C704" s="97"/>
      <c r="D704" s="97"/>
      <c r="E704" s="330" t="s">
        <v>16</v>
      </c>
      <c r="F704" s="330"/>
      <c r="G704" s="330"/>
      <c r="H704" s="330"/>
      <c r="I704" s="98">
        <f>SUM(I697:I701)</f>
        <v>481.29999999999995</v>
      </c>
    </row>
    <row r="707" spans="1:9" ht="120" customHeight="1">
      <c r="A707" s="158"/>
      <c r="B707" s="160"/>
      <c r="C707" s="99" t="s">
        <v>952</v>
      </c>
      <c r="D707" s="327" t="s">
        <v>982</v>
      </c>
      <c r="E707" s="328"/>
      <c r="F707" s="328"/>
      <c r="G707" s="329"/>
      <c r="H707" s="183" t="s">
        <v>711</v>
      </c>
      <c r="I707" s="184">
        <f>I717</f>
        <v>1303.51</v>
      </c>
    </row>
    <row r="708" spans="1:9">
      <c r="A708" s="159"/>
      <c r="B708" s="79"/>
      <c r="C708" s="82"/>
      <c r="D708" s="82"/>
      <c r="E708" s="83"/>
      <c r="F708" s="83"/>
      <c r="G708" s="83"/>
      <c r="H708" s="83"/>
      <c r="I708" s="84"/>
    </row>
    <row r="709" spans="1:9" ht="15.75">
      <c r="A709" s="76" t="s">
        <v>10</v>
      </c>
      <c r="B709" s="76" t="s">
        <v>412</v>
      </c>
      <c r="C709" s="76" t="s">
        <v>8</v>
      </c>
      <c r="D709" s="150"/>
      <c r="E709" s="151" t="s">
        <v>11</v>
      </c>
      <c r="F709" s="77" t="s">
        <v>409</v>
      </c>
      <c r="G709" s="78" t="s">
        <v>12</v>
      </c>
      <c r="H709" s="76" t="s">
        <v>13</v>
      </c>
      <c r="I709" s="78" t="s">
        <v>14</v>
      </c>
    </row>
    <row r="710" spans="1:9" ht="25.5">
      <c r="A710" s="152" t="s">
        <v>454</v>
      </c>
      <c r="B710" s="153" t="s">
        <v>1421</v>
      </c>
      <c r="C710" s="26">
        <v>88316</v>
      </c>
      <c r="D710" s="149"/>
      <c r="E710" s="148" t="s">
        <v>34</v>
      </c>
      <c r="F710" s="75" t="s">
        <v>33</v>
      </c>
      <c r="G710" s="85">
        <v>2</v>
      </c>
      <c r="H710" s="175">
        <v>18.53</v>
      </c>
      <c r="I710" s="86">
        <f>IF(H710=" ",0,ROUND(G710*H710,2))</f>
        <v>37.06</v>
      </c>
    </row>
    <row r="711" spans="1:9" ht="25.5">
      <c r="A711" s="155" t="s">
        <v>454</v>
      </c>
      <c r="B711" s="28" t="s">
        <v>1421</v>
      </c>
      <c r="C711" s="26">
        <v>88325</v>
      </c>
      <c r="D711" s="149"/>
      <c r="E711" s="149" t="s">
        <v>50</v>
      </c>
      <c r="F711" s="75" t="s">
        <v>33</v>
      </c>
      <c r="G711" s="85">
        <v>2</v>
      </c>
      <c r="H711" s="175">
        <v>20.440000000000001</v>
      </c>
      <c r="I711" s="86">
        <f t="shared" ref="I711:I714" si="66">IF(H711=" ",0,ROUND(G711*H711,2))</f>
        <v>40.880000000000003</v>
      </c>
    </row>
    <row r="712" spans="1:9" ht="38.25">
      <c r="A712" s="155" t="s">
        <v>454</v>
      </c>
      <c r="B712" s="28" t="s">
        <v>1421</v>
      </c>
      <c r="C712" s="26">
        <v>102179</v>
      </c>
      <c r="D712" s="149"/>
      <c r="E712" s="149" t="s">
        <v>309</v>
      </c>
      <c r="F712" s="75" t="s">
        <v>26</v>
      </c>
      <c r="G712" s="85">
        <v>1.2</v>
      </c>
      <c r="H712" s="175">
        <v>256.39</v>
      </c>
      <c r="I712" s="86">
        <f t="shared" si="66"/>
        <v>307.67</v>
      </c>
    </row>
    <row r="713" spans="1:9" ht="25.5">
      <c r="A713" s="155" t="s">
        <v>455</v>
      </c>
      <c r="B713" s="28" t="s">
        <v>1421</v>
      </c>
      <c r="C713" s="26">
        <v>39961</v>
      </c>
      <c r="D713" s="149"/>
      <c r="E713" s="149" t="s">
        <v>371</v>
      </c>
      <c r="F713" s="75" t="s">
        <v>72</v>
      </c>
      <c r="G713" s="85">
        <v>1</v>
      </c>
      <c r="H713" s="175">
        <v>19.899999999999999</v>
      </c>
      <c r="I713" s="86">
        <f t="shared" si="66"/>
        <v>19.899999999999999</v>
      </c>
    </row>
    <row r="714" spans="1:9" ht="25.5">
      <c r="A714" s="155" t="s">
        <v>413</v>
      </c>
      <c r="B714" s="28" t="s">
        <v>411</v>
      </c>
      <c r="C714" s="26"/>
      <c r="D714" s="191"/>
      <c r="E714" s="192" t="s">
        <v>983</v>
      </c>
      <c r="F714" s="193" t="s">
        <v>711</v>
      </c>
      <c r="G714" s="85">
        <v>2</v>
      </c>
      <c r="H714" s="194">
        <v>449</v>
      </c>
      <c r="I714" s="86">
        <f t="shared" si="66"/>
        <v>898</v>
      </c>
    </row>
    <row r="715" spans="1:9">
      <c r="A715" s="87"/>
      <c r="B715" s="80"/>
      <c r="C715" s="80"/>
      <c r="D715" s="80"/>
      <c r="E715" s="88"/>
      <c r="F715" s="89"/>
      <c r="G715" s="6"/>
      <c r="H715" s="90"/>
      <c r="I715" s="91"/>
    </row>
    <row r="716" spans="1:9">
      <c r="A716" s="92" t="s">
        <v>15</v>
      </c>
      <c r="B716" s="81"/>
      <c r="C716" s="4"/>
      <c r="D716" s="80"/>
      <c r="E716" s="88"/>
      <c r="F716" s="5"/>
      <c r="G716" s="3"/>
      <c r="H716" s="93"/>
      <c r="I716" s="94"/>
    </row>
    <row r="717" spans="1:9">
      <c r="A717" s="95"/>
      <c r="B717" s="96"/>
      <c r="C717" s="97"/>
      <c r="D717" s="97"/>
      <c r="E717" s="330" t="s">
        <v>16</v>
      </c>
      <c r="F717" s="330"/>
      <c r="G717" s="330"/>
      <c r="H717" s="330"/>
      <c r="I717" s="98">
        <f>SUM(I710:I714)</f>
        <v>1303.51</v>
      </c>
    </row>
    <row r="720" spans="1:9" ht="60" customHeight="1">
      <c r="A720" s="158"/>
      <c r="B720" s="160"/>
      <c r="C720" s="99" t="s">
        <v>956</v>
      </c>
      <c r="D720" s="327" t="s">
        <v>985</v>
      </c>
      <c r="E720" s="328"/>
      <c r="F720" s="328"/>
      <c r="G720" s="329"/>
      <c r="H720" s="183" t="s">
        <v>711</v>
      </c>
      <c r="I720" s="184">
        <f>I729</f>
        <v>520.36</v>
      </c>
    </row>
    <row r="721" spans="1:9">
      <c r="A721" s="159"/>
      <c r="B721" s="79"/>
      <c r="C721" s="82"/>
      <c r="D721" s="82"/>
      <c r="E721" s="83"/>
      <c r="F721" s="83"/>
      <c r="G721" s="83"/>
      <c r="H721" s="83"/>
      <c r="I721" s="84"/>
    </row>
    <row r="722" spans="1:9" ht="15.75">
      <c r="A722" s="76" t="s">
        <v>10</v>
      </c>
      <c r="B722" s="76" t="s">
        <v>412</v>
      </c>
      <c r="C722" s="76" t="s">
        <v>8</v>
      </c>
      <c r="D722" s="150"/>
      <c r="E722" s="151" t="s">
        <v>11</v>
      </c>
      <c r="F722" s="77" t="s">
        <v>409</v>
      </c>
      <c r="G722" s="78" t="s">
        <v>12</v>
      </c>
      <c r="H722" s="76" t="s">
        <v>13</v>
      </c>
      <c r="I722" s="78" t="s">
        <v>14</v>
      </c>
    </row>
    <row r="723" spans="1:9" ht="25.5">
      <c r="A723" s="152" t="s">
        <v>454</v>
      </c>
      <c r="B723" s="153" t="s">
        <v>1421</v>
      </c>
      <c r="C723" s="154">
        <v>88309</v>
      </c>
      <c r="D723" s="149"/>
      <c r="E723" s="148" t="s">
        <v>41</v>
      </c>
      <c r="F723" s="75" t="s">
        <v>33</v>
      </c>
      <c r="G723" s="85">
        <v>1</v>
      </c>
      <c r="H723" s="175">
        <v>25.27</v>
      </c>
      <c r="I723" s="86">
        <f>IF(H723=" ",0,ROUND(G723*H723,2))</f>
        <v>25.27</v>
      </c>
    </row>
    <row r="724" spans="1:9" ht="25.5">
      <c r="A724" s="155" t="s">
        <v>454</v>
      </c>
      <c r="B724" s="28" t="s">
        <v>1421</v>
      </c>
      <c r="C724" s="26">
        <v>88316</v>
      </c>
      <c r="D724" s="149"/>
      <c r="E724" s="149" t="s">
        <v>34</v>
      </c>
      <c r="F724" s="75" t="s">
        <v>33</v>
      </c>
      <c r="G724" s="85">
        <v>1</v>
      </c>
      <c r="H724" s="175">
        <v>18.53</v>
      </c>
      <c r="I724" s="86">
        <f t="shared" ref="I724:I726" si="67">IF(H724=" ",0,ROUND(G724*H724,2))</f>
        <v>18.53</v>
      </c>
    </row>
    <row r="725" spans="1:9" ht="25.5">
      <c r="A725" s="155" t="s">
        <v>455</v>
      </c>
      <c r="B725" s="28" t="s">
        <v>1421</v>
      </c>
      <c r="C725" s="26">
        <v>39961</v>
      </c>
      <c r="D725" s="149"/>
      <c r="E725" s="149" t="s">
        <v>371</v>
      </c>
      <c r="F725" s="75" t="s">
        <v>72</v>
      </c>
      <c r="G725" s="85">
        <v>1</v>
      </c>
      <c r="H725" s="175">
        <v>19.899999999999999</v>
      </c>
      <c r="I725" s="86">
        <f t="shared" si="67"/>
        <v>19.899999999999999</v>
      </c>
    </row>
    <row r="726" spans="1:9" ht="25.5">
      <c r="A726" s="155" t="s">
        <v>413</v>
      </c>
      <c r="B726" s="28" t="s">
        <v>411</v>
      </c>
      <c r="C726" s="26"/>
      <c r="D726" s="191"/>
      <c r="E726" s="192" t="s">
        <v>986</v>
      </c>
      <c r="F726" s="193" t="s">
        <v>711</v>
      </c>
      <c r="G726" s="85">
        <v>1</v>
      </c>
      <c r="H726" s="194">
        <v>456.66333333333336</v>
      </c>
      <c r="I726" s="86">
        <f t="shared" si="67"/>
        <v>456.66</v>
      </c>
    </row>
    <row r="727" spans="1:9">
      <c r="A727" s="87"/>
      <c r="B727" s="80"/>
      <c r="C727" s="80"/>
      <c r="D727" s="80"/>
      <c r="E727" s="88"/>
      <c r="F727" s="89"/>
      <c r="G727" s="6"/>
      <c r="H727" s="90"/>
      <c r="I727" s="91"/>
    </row>
    <row r="728" spans="1:9">
      <c r="A728" s="92" t="s">
        <v>15</v>
      </c>
      <c r="B728" s="81"/>
      <c r="C728" s="4"/>
      <c r="D728" s="80"/>
      <c r="E728" s="88"/>
      <c r="F728" s="5"/>
      <c r="G728" s="3"/>
      <c r="H728" s="93"/>
      <c r="I728" s="94"/>
    </row>
    <row r="729" spans="1:9">
      <c r="A729" s="95"/>
      <c r="B729" s="96"/>
      <c r="C729" s="97"/>
      <c r="D729" s="97"/>
      <c r="E729" s="330" t="s">
        <v>16</v>
      </c>
      <c r="F729" s="330"/>
      <c r="G729" s="330"/>
      <c r="H729" s="330"/>
      <c r="I729" s="98">
        <f>SUM(I723:I726)</f>
        <v>520.36</v>
      </c>
    </row>
    <row r="732" spans="1:9" ht="150" customHeight="1">
      <c r="A732" s="158"/>
      <c r="B732" s="160"/>
      <c r="C732" s="99" t="s">
        <v>960</v>
      </c>
      <c r="D732" s="327" t="s">
        <v>989</v>
      </c>
      <c r="E732" s="328"/>
      <c r="F732" s="328"/>
      <c r="G732" s="329"/>
      <c r="H732" s="183" t="s">
        <v>711</v>
      </c>
      <c r="I732" s="184">
        <f>I738</f>
        <v>8940.91</v>
      </c>
    </row>
    <row r="733" spans="1:9">
      <c r="A733" s="159"/>
      <c r="B733" s="79"/>
      <c r="C733" s="82"/>
      <c r="D733" s="82"/>
      <c r="E733" s="83"/>
      <c r="F733" s="83"/>
      <c r="G733" s="83"/>
      <c r="H733" s="83"/>
      <c r="I733" s="84"/>
    </row>
    <row r="734" spans="1:9" ht="15.75">
      <c r="A734" s="76" t="s">
        <v>10</v>
      </c>
      <c r="B734" s="76" t="s">
        <v>412</v>
      </c>
      <c r="C734" s="76" t="s">
        <v>8</v>
      </c>
      <c r="D734" s="150"/>
      <c r="E734" s="151" t="s">
        <v>11</v>
      </c>
      <c r="F734" s="77" t="s">
        <v>409</v>
      </c>
      <c r="G734" s="78" t="s">
        <v>12</v>
      </c>
      <c r="H734" s="76" t="s">
        <v>13</v>
      </c>
      <c r="I734" s="78" t="s">
        <v>14</v>
      </c>
    </row>
    <row r="735" spans="1:9" ht="51">
      <c r="A735" s="152" t="s">
        <v>413</v>
      </c>
      <c r="B735" s="153" t="s">
        <v>411</v>
      </c>
      <c r="C735" s="154"/>
      <c r="D735" s="191"/>
      <c r="E735" s="195" t="s">
        <v>991</v>
      </c>
      <c r="F735" s="193" t="s">
        <v>711</v>
      </c>
      <c r="G735" s="85">
        <v>1</v>
      </c>
      <c r="H735" s="194">
        <v>8940.9121098626729</v>
      </c>
      <c r="I735" s="86">
        <f>IF(H735=" ",0,ROUND(G735*H735,2))</f>
        <v>8940.91</v>
      </c>
    </row>
    <row r="736" spans="1:9">
      <c r="A736" s="87"/>
      <c r="B736" s="80"/>
      <c r="C736" s="80"/>
      <c r="D736" s="80"/>
      <c r="E736" s="88"/>
      <c r="F736" s="89"/>
      <c r="G736" s="6"/>
      <c r="H736" s="90"/>
      <c r="I736" s="91"/>
    </row>
    <row r="737" spans="1:9">
      <c r="A737" s="92" t="s">
        <v>15</v>
      </c>
      <c r="B737" s="81"/>
      <c r="C737" s="4"/>
      <c r="D737" s="80"/>
      <c r="E737" s="88"/>
      <c r="F737" s="5"/>
      <c r="G737" s="3"/>
      <c r="H737" s="93"/>
      <c r="I737" s="94"/>
    </row>
    <row r="738" spans="1:9">
      <c r="A738" s="95"/>
      <c r="B738" s="96"/>
      <c r="C738" s="97"/>
      <c r="D738" s="97"/>
      <c r="E738" s="330" t="s">
        <v>16</v>
      </c>
      <c r="F738" s="330"/>
      <c r="G738" s="330"/>
      <c r="H738" s="330"/>
      <c r="I738" s="98">
        <f>SUM(I735:I735)</f>
        <v>8940.91</v>
      </c>
    </row>
    <row r="741" spans="1:9" ht="150" customHeight="1">
      <c r="A741" s="158"/>
      <c r="B741" s="160"/>
      <c r="C741" s="99" t="s">
        <v>966</v>
      </c>
      <c r="D741" s="327" t="s">
        <v>992</v>
      </c>
      <c r="E741" s="328"/>
      <c r="F741" s="328"/>
      <c r="G741" s="329"/>
      <c r="H741" s="183" t="s">
        <v>711</v>
      </c>
      <c r="I741" s="184">
        <f>I747</f>
        <v>4884.8999999999996</v>
      </c>
    </row>
    <row r="742" spans="1:9">
      <c r="A742" s="159"/>
      <c r="B742" s="79"/>
      <c r="C742" s="82"/>
      <c r="D742" s="82"/>
      <c r="E742" s="83"/>
      <c r="F742" s="83"/>
      <c r="G742" s="83"/>
      <c r="H742" s="83"/>
      <c r="I742" s="84"/>
    </row>
    <row r="743" spans="1:9" ht="15.75">
      <c r="A743" s="76" t="s">
        <v>10</v>
      </c>
      <c r="B743" s="76" t="s">
        <v>412</v>
      </c>
      <c r="C743" s="76" t="s">
        <v>8</v>
      </c>
      <c r="D743" s="150"/>
      <c r="E743" s="151" t="s">
        <v>11</v>
      </c>
      <c r="F743" s="77" t="s">
        <v>409</v>
      </c>
      <c r="G743" s="78" t="s">
        <v>12</v>
      </c>
      <c r="H743" s="76" t="s">
        <v>13</v>
      </c>
      <c r="I743" s="78" t="s">
        <v>14</v>
      </c>
    </row>
    <row r="744" spans="1:9" ht="51">
      <c r="A744" s="152" t="s">
        <v>413</v>
      </c>
      <c r="B744" s="153" t="s">
        <v>411</v>
      </c>
      <c r="C744" s="154"/>
      <c r="D744" s="191"/>
      <c r="E744" s="195" t="s">
        <v>990</v>
      </c>
      <c r="F744" s="193" t="s">
        <v>711</v>
      </c>
      <c r="G744" s="85">
        <v>1</v>
      </c>
      <c r="H744" s="194">
        <v>4884.8978901373275</v>
      </c>
      <c r="I744" s="86">
        <f>IF(H744=" ",0,ROUND(G744*H744,2))</f>
        <v>4884.8999999999996</v>
      </c>
    </row>
    <row r="745" spans="1:9">
      <c r="A745" s="87"/>
      <c r="B745" s="80"/>
      <c r="C745" s="80"/>
      <c r="D745" s="80"/>
      <c r="E745" s="88"/>
      <c r="F745" s="89"/>
      <c r="G745" s="6"/>
      <c r="H745" s="90"/>
      <c r="I745" s="91"/>
    </row>
    <row r="746" spans="1:9">
      <c r="A746" s="92" t="s">
        <v>15</v>
      </c>
      <c r="B746" s="81"/>
      <c r="C746" s="4"/>
      <c r="D746" s="80"/>
      <c r="E746" s="88"/>
      <c r="F746" s="5"/>
      <c r="G746" s="3"/>
      <c r="H746" s="93"/>
      <c r="I746" s="94"/>
    </row>
    <row r="747" spans="1:9">
      <c r="A747" s="95"/>
      <c r="B747" s="96"/>
      <c r="C747" s="97"/>
      <c r="D747" s="97"/>
      <c r="E747" s="330" t="s">
        <v>16</v>
      </c>
      <c r="F747" s="330"/>
      <c r="G747" s="330"/>
      <c r="H747" s="330"/>
      <c r="I747" s="98">
        <f>SUM(I744:I744)</f>
        <v>4884.8999999999996</v>
      </c>
    </row>
    <row r="750" spans="1:9" ht="90" customHeight="1">
      <c r="A750" s="158"/>
      <c r="B750" s="160"/>
      <c r="C750" s="99" t="s">
        <v>968</v>
      </c>
      <c r="D750" s="327" t="s">
        <v>1003</v>
      </c>
      <c r="E750" s="328"/>
      <c r="F750" s="328"/>
      <c r="G750" s="329"/>
      <c r="H750" s="183" t="s">
        <v>26</v>
      </c>
      <c r="I750" s="184">
        <f>I756</f>
        <v>428.22</v>
      </c>
    </row>
    <row r="751" spans="1:9">
      <c r="A751" s="159"/>
      <c r="B751" s="79"/>
      <c r="C751" s="82"/>
      <c r="D751" s="82"/>
      <c r="E751" s="83"/>
      <c r="F751" s="83"/>
      <c r="G751" s="83"/>
      <c r="H751" s="83"/>
      <c r="I751" s="84"/>
    </row>
    <row r="752" spans="1:9" ht="15.75">
      <c r="A752" s="76" t="s">
        <v>10</v>
      </c>
      <c r="B752" s="76" t="s">
        <v>412</v>
      </c>
      <c r="C752" s="76" t="s">
        <v>8</v>
      </c>
      <c r="D752" s="150"/>
      <c r="E752" s="151" t="s">
        <v>11</v>
      </c>
      <c r="F752" s="77" t="s">
        <v>409</v>
      </c>
      <c r="G752" s="78" t="s">
        <v>12</v>
      </c>
      <c r="H752" s="76" t="s">
        <v>13</v>
      </c>
      <c r="I752" s="78" t="s">
        <v>14</v>
      </c>
    </row>
    <row r="753" spans="1:9" ht="89.25">
      <c r="A753" s="152" t="s">
        <v>413</v>
      </c>
      <c r="B753" s="153" t="s">
        <v>411</v>
      </c>
      <c r="C753" s="154"/>
      <c r="D753" s="191"/>
      <c r="E753" s="195" t="s">
        <v>1004</v>
      </c>
      <c r="F753" s="193" t="s">
        <v>711</v>
      </c>
      <c r="G753" s="85">
        <v>1.4906684157176078E-2</v>
      </c>
      <c r="H753" s="194">
        <v>28726.666666666668</v>
      </c>
      <c r="I753" s="86">
        <f>IF(H753=" ",0,ROUND(G753*H753,2))</f>
        <v>428.22</v>
      </c>
    </row>
    <row r="754" spans="1:9">
      <c r="A754" s="87"/>
      <c r="B754" s="80"/>
      <c r="C754" s="80"/>
      <c r="D754" s="80"/>
      <c r="E754" s="88"/>
      <c r="F754" s="89"/>
      <c r="G754" s="6"/>
      <c r="H754" s="90"/>
      <c r="I754" s="91"/>
    </row>
    <row r="755" spans="1:9">
      <c r="A755" s="92" t="s">
        <v>15</v>
      </c>
      <c r="B755" s="81"/>
      <c r="C755" s="4"/>
      <c r="D755" s="80"/>
      <c r="E755" s="88"/>
      <c r="F755" s="5"/>
      <c r="G755" s="3"/>
      <c r="H755" s="93"/>
      <c r="I755" s="94"/>
    </row>
    <row r="756" spans="1:9">
      <c r="A756" s="95"/>
      <c r="B756" s="96"/>
      <c r="C756" s="97"/>
      <c r="D756" s="97"/>
      <c r="E756" s="330" t="s">
        <v>16</v>
      </c>
      <c r="F756" s="330"/>
      <c r="G756" s="330"/>
      <c r="H756" s="330"/>
      <c r="I756" s="98">
        <f>SUM(I753:I753)</f>
        <v>428.22</v>
      </c>
    </row>
    <row r="759" spans="1:9" ht="60" customHeight="1">
      <c r="A759" s="158"/>
      <c r="B759" s="160"/>
      <c r="C759" s="99" t="s">
        <v>970</v>
      </c>
      <c r="D759" s="327" t="s">
        <v>1001</v>
      </c>
      <c r="E759" s="328"/>
      <c r="F759" s="328"/>
      <c r="G759" s="329"/>
      <c r="H759" s="183" t="s">
        <v>26</v>
      </c>
      <c r="I759" s="184">
        <f>I765</f>
        <v>414.24</v>
      </c>
    </row>
    <row r="760" spans="1:9">
      <c r="A760" s="159"/>
      <c r="B760" s="79"/>
      <c r="C760" s="82"/>
      <c r="D760" s="82"/>
      <c r="E760" s="83"/>
      <c r="F760" s="83"/>
      <c r="G760" s="83"/>
      <c r="H760" s="83"/>
      <c r="I760" s="84"/>
    </row>
    <row r="761" spans="1:9" ht="15.75">
      <c r="A761" s="76" t="s">
        <v>10</v>
      </c>
      <c r="B761" s="76" t="s">
        <v>412</v>
      </c>
      <c r="C761" s="76" t="s">
        <v>8</v>
      </c>
      <c r="D761" s="150"/>
      <c r="E761" s="151" t="s">
        <v>11</v>
      </c>
      <c r="F761" s="77" t="s">
        <v>409</v>
      </c>
      <c r="G761" s="78" t="s">
        <v>12</v>
      </c>
      <c r="H761" s="76" t="s">
        <v>13</v>
      </c>
      <c r="I761" s="78" t="s">
        <v>14</v>
      </c>
    </row>
    <row r="762" spans="1:9" ht="63.75">
      <c r="A762" s="152" t="s">
        <v>413</v>
      </c>
      <c r="B762" s="153" t="s">
        <v>411</v>
      </c>
      <c r="C762" s="154"/>
      <c r="D762" s="191"/>
      <c r="E762" s="195" t="s">
        <v>1002</v>
      </c>
      <c r="F762" s="193" t="s">
        <v>711</v>
      </c>
      <c r="G762" s="85">
        <v>1.6812373907195696E-2</v>
      </c>
      <c r="H762" s="194">
        <v>24639</v>
      </c>
      <c r="I762" s="86">
        <f>IF(H762=" ",0,ROUND(G762*H762,2))</f>
        <v>414.24</v>
      </c>
    </row>
    <row r="763" spans="1:9">
      <c r="A763" s="87"/>
      <c r="B763" s="80"/>
      <c r="C763" s="80"/>
      <c r="D763" s="80"/>
      <c r="E763" s="88"/>
      <c r="F763" s="89"/>
      <c r="G763" s="6"/>
      <c r="H763" s="90"/>
      <c r="I763" s="91"/>
    </row>
    <row r="764" spans="1:9">
      <c r="A764" s="92" t="s">
        <v>15</v>
      </c>
      <c r="B764" s="81"/>
      <c r="C764" s="4"/>
      <c r="D764" s="80"/>
      <c r="E764" s="88"/>
      <c r="F764" s="5"/>
      <c r="G764" s="3"/>
      <c r="H764" s="93"/>
      <c r="I764" s="94"/>
    </row>
    <row r="765" spans="1:9">
      <c r="A765" s="95"/>
      <c r="B765" s="96"/>
      <c r="C765" s="97"/>
      <c r="D765" s="97"/>
      <c r="E765" s="330" t="s">
        <v>16</v>
      </c>
      <c r="F765" s="330"/>
      <c r="G765" s="330"/>
      <c r="H765" s="330"/>
      <c r="I765" s="98">
        <f>SUM(I762:I762)</f>
        <v>414.24</v>
      </c>
    </row>
    <row r="768" spans="1:9" ht="45" customHeight="1">
      <c r="A768" s="158"/>
      <c r="B768" s="160"/>
      <c r="C768" s="99" t="s">
        <v>976</v>
      </c>
      <c r="D768" s="327" t="s">
        <v>1006</v>
      </c>
      <c r="E768" s="328"/>
      <c r="F768" s="328"/>
      <c r="G768" s="329"/>
      <c r="H768" s="183" t="s">
        <v>26</v>
      </c>
      <c r="I768" s="184">
        <f>I780</f>
        <v>1197.3600000000001</v>
      </c>
    </row>
    <row r="769" spans="1:9">
      <c r="A769" s="159"/>
      <c r="B769" s="79"/>
      <c r="C769" s="82"/>
      <c r="D769" s="82"/>
      <c r="E769" s="83"/>
      <c r="F769" s="83"/>
      <c r="G769" s="83"/>
      <c r="H769" s="83"/>
      <c r="I769" s="84"/>
    </row>
    <row r="770" spans="1:9" ht="15.75">
      <c r="A770" s="76" t="s">
        <v>10</v>
      </c>
      <c r="B770" s="76" t="s">
        <v>412</v>
      </c>
      <c r="C770" s="76" t="s">
        <v>8</v>
      </c>
      <c r="D770" s="150"/>
      <c r="E770" s="151" t="s">
        <v>11</v>
      </c>
      <c r="F770" s="77" t="s">
        <v>409</v>
      </c>
      <c r="G770" s="78" t="s">
        <v>12</v>
      </c>
      <c r="H770" s="76" t="s">
        <v>13</v>
      </c>
      <c r="I770" s="78" t="s">
        <v>14</v>
      </c>
    </row>
    <row r="771" spans="1:9" ht="25.5">
      <c r="A771" s="152" t="s">
        <v>454</v>
      </c>
      <c r="B771" s="153" t="s">
        <v>1421</v>
      </c>
      <c r="C771" s="154">
        <v>88315</v>
      </c>
      <c r="D771" s="149"/>
      <c r="E771" s="148" t="s">
        <v>44</v>
      </c>
      <c r="F771" s="75" t="s">
        <v>33</v>
      </c>
      <c r="G771" s="85">
        <v>0.7561436672967865</v>
      </c>
      <c r="H771" s="175">
        <v>25.06</v>
      </c>
      <c r="I771" s="86">
        <f>IF(H771=" ",0,ROUND(G771*H771,2))</f>
        <v>18.95</v>
      </c>
    </row>
    <row r="772" spans="1:9" ht="25.5">
      <c r="A772" s="155" t="s">
        <v>454</v>
      </c>
      <c r="B772" s="28" t="s">
        <v>1421</v>
      </c>
      <c r="C772" s="26">
        <v>88251</v>
      </c>
      <c r="D772" s="149"/>
      <c r="E772" s="149" t="s">
        <v>68</v>
      </c>
      <c r="F772" s="75" t="s">
        <v>33</v>
      </c>
      <c r="G772" s="85">
        <v>0.7561436672967865</v>
      </c>
      <c r="H772" s="175">
        <v>20.399999999999999</v>
      </c>
      <c r="I772" s="86">
        <f t="shared" ref="I772:I777" si="68">IF(H772=" ",0,ROUND(G772*H772,2))</f>
        <v>15.43</v>
      </c>
    </row>
    <row r="773" spans="1:9" ht="25.5">
      <c r="A773" s="155" t="s">
        <v>455</v>
      </c>
      <c r="B773" s="28" t="s">
        <v>1421</v>
      </c>
      <c r="C773" s="26">
        <v>34360</v>
      </c>
      <c r="D773" s="149"/>
      <c r="E773" s="149" t="s">
        <v>361</v>
      </c>
      <c r="F773" s="75" t="s">
        <v>76</v>
      </c>
      <c r="G773" s="85">
        <v>0.15122873345935731</v>
      </c>
      <c r="H773" s="175">
        <v>59.48</v>
      </c>
      <c r="I773" s="86">
        <f t="shared" si="68"/>
        <v>9</v>
      </c>
    </row>
    <row r="774" spans="1:9" ht="25.5">
      <c r="A774" s="155" t="s">
        <v>455</v>
      </c>
      <c r="B774" s="28" t="s">
        <v>1421</v>
      </c>
      <c r="C774" s="26">
        <v>39961</v>
      </c>
      <c r="D774" s="149"/>
      <c r="E774" s="149" t="s">
        <v>371</v>
      </c>
      <c r="F774" s="75" t="s">
        <v>72</v>
      </c>
      <c r="G774" s="85">
        <v>0.37807183364839325</v>
      </c>
      <c r="H774" s="175">
        <v>19.899999999999999</v>
      </c>
      <c r="I774" s="86">
        <f t="shared" si="68"/>
        <v>7.52</v>
      </c>
    </row>
    <row r="775" spans="1:9" ht="51">
      <c r="A775" s="155" t="s">
        <v>455</v>
      </c>
      <c r="B775" s="28" t="s">
        <v>1421</v>
      </c>
      <c r="C775" s="26">
        <v>7568</v>
      </c>
      <c r="D775" s="149"/>
      <c r="E775" s="149" t="s">
        <v>329</v>
      </c>
      <c r="F775" s="75" t="s">
        <v>72</v>
      </c>
      <c r="G775" s="85">
        <v>6.049149338374292</v>
      </c>
      <c r="H775" s="175">
        <v>0.86</v>
      </c>
      <c r="I775" s="86">
        <f t="shared" si="68"/>
        <v>5.2</v>
      </c>
    </row>
    <row r="776" spans="1:9" ht="38.25">
      <c r="A776" s="155" t="s">
        <v>455</v>
      </c>
      <c r="B776" s="28" t="s">
        <v>1421</v>
      </c>
      <c r="C776" s="26">
        <v>5104</v>
      </c>
      <c r="D776" s="149"/>
      <c r="E776" s="149" t="s">
        <v>452</v>
      </c>
      <c r="F776" s="75" t="s">
        <v>76</v>
      </c>
      <c r="G776" s="85">
        <v>7.5614366729678653E-2</v>
      </c>
      <c r="H776" s="175">
        <v>96.98</v>
      </c>
      <c r="I776" s="86">
        <f t="shared" si="68"/>
        <v>7.33</v>
      </c>
    </row>
    <row r="777" spans="1:9" ht="25.5">
      <c r="A777" s="155" t="s">
        <v>413</v>
      </c>
      <c r="B777" s="28" t="s">
        <v>411</v>
      </c>
      <c r="C777" s="26"/>
      <c r="D777" s="149"/>
      <c r="E777" s="187" t="s">
        <v>1007</v>
      </c>
      <c r="F777" s="75" t="s">
        <v>711</v>
      </c>
      <c r="G777" s="85">
        <v>0.7561436672967865</v>
      </c>
      <c r="H777" s="175">
        <v>1499.6266666666668</v>
      </c>
      <c r="I777" s="86">
        <f t="shared" si="68"/>
        <v>1133.93</v>
      </c>
    </row>
    <row r="778" spans="1:9">
      <c r="A778" s="87"/>
      <c r="B778" s="80"/>
      <c r="C778" s="80"/>
      <c r="D778" s="80"/>
      <c r="E778" s="88"/>
      <c r="F778" s="89"/>
      <c r="G778" s="6"/>
      <c r="H778" s="90"/>
      <c r="I778" s="91"/>
    </row>
    <row r="779" spans="1:9">
      <c r="A779" s="92" t="s">
        <v>15</v>
      </c>
      <c r="B779" s="81"/>
      <c r="C779" s="4"/>
      <c r="D779" s="80"/>
      <c r="E779" s="88"/>
      <c r="F779" s="5"/>
      <c r="G779" s="3"/>
      <c r="H779" s="93"/>
      <c r="I779" s="94"/>
    </row>
    <row r="780" spans="1:9">
      <c r="A780" s="95"/>
      <c r="B780" s="96"/>
      <c r="C780" s="97"/>
      <c r="D780" s="97"/>
      <c r="E780" s="330" t="s">
        <v>16</v>
      </c>
      <c r="F780" s="330"/>
      <c r="G780" s="330"/>
      <c r="H780" s="330"/>
      <c r="I780" s="98">
        <f>SUM(I771:I777)</f>
        <v>1197.3600000000001</v>
      </c>
    </row>
    <row r="783" spans="1:9" ht="36" customHeight="1">
      <c r="A783" s="158"/>
      <c r="B783" s="160"/>
      <c r="C783" s="99" t="s">
        <v>978</v>
      </c>
      <c r="D783" s="327" t="s">
        <v>1010</v>
      </c>
      <c r="E783" s="328"/>
      <c r="F783" s="328"/>
      <c r="G783" s="329"/>
      <c r="H783" s="183" t="s">
        <v>711</v>
      </c>
      <c r="I783" s="184">
        <f>I792</f>
        <v>3116.2999999999997</v>
      </c>
    </row>
    <row r="784" spans="1:9">
      <c r="A784" s="159"/>
      <c r="B784" s="79"/>
      <c r="C784" s="82"/>
      <c r="D784" s="82"/>
      <c r="E784" s="83"/>
      <c r="F784" s="83"/>
      <c r="G784" s="83"/>
      <c r="H784" s="83"/>
      <c r="I784" s="84"/>
    </row>
    <row r="785" spans="1:9" ht="15.75">
      <c r="A785" s="76" t="s">
        <v>10</v>
      </c>
      <c r="B785" s="76" t="s">
        <v>412</v>
      </c>
      <c r="C785" s="76" t="s">
        <v>8</v>
      </c>
      <c r="D785" s="150"/>
      <c r="E785" s="151" t="s">
        <v>11</v>
      </c>
      <c r="F785" s="77" t="s">
        <v>409</v>
      </c>
      <c r="G785" s="78" t="s">
        <v>12</v>
      </c>
      <c r="H785" s="76" t="s">
        <v>13</v>
      </c>
      <c r="I785" s="78" t="s">
        <v>14</v>
      </c>
    </row>
    <row r="786" spans="1:9" ht="25.5">
      <c r="A786" s="152" t="s">
        <v>454</v>
      </c>
      <c r="B786" s="153" t="s">
        <v>1421</v>
      </c>
      <c r="C786" s="154">
        <v>88309</v>
      </c>
      <c r="D786" s="149"/>
      <c r="E786" s="148" t="s">
        <v>41</v>
      </c>
      <c r="F786" s="75" t="s">
        <v>33</v>
      </c>
      <c r="G786" s="85">
        <v>0.5</v>
      </c>
      <c r="H786" s="175">
        <v>25.27</v>
      </c>
      <c r="I786" s="86">
        <f>IF(H786=" ",0,ROUND(G786*H786,2))</f>
        <v>12.64</v>
      </c>
    </row>
    <row r="787" spans="1:9" ht="25.5">
      <c r="A787" s="155" t="s">
        <v>454</v>
      </c>
      <c r="B787" s="28" t="s">
        <v>1421</v>
      </c>
      <c r="C787" s="26">
        <v>88316</v>
      </c>
      <c r="D787" s="149"/>
      <c r="E787" s="149" t="s">
        <v>34</v>
      </c>
      <c r="F787" s="75" t="s">
        <v>33</v>
      </c>
      <c r="G787" s="85">
        <v>0.5</v>
      </c>
      <c r="H787" s="175">
        <v>18.53</v>
      </c>
      <c r="I787" s="86">
        <f t="shared" ref="I787:I789" si="69">IF(H787=" ",0,ROUND(G787*H787,2))</f>
        <v>9.27</v>
      </c>
    </row>
    <row r="788" spans="1:9" ht="25.5">
      <c r="A788" s="155" t="s">
        <v>455</v>
      </c>
      <c r="B788" s="28" t="s">
        <v>1421</v>
      </c>
      <c r="C788" s="26">
        <v>39961</v>
      </c>
      <c r="D788" s="149"/>
      <c r="E788" s="149" t="s">
        <v>371</v>
      </c>
      <c r="F788" s="75" t="s">
        <v>72</v>
      </c>
      <c r="G788" s="85">
        <v>0.2</v>
      </c>
      <c r="H788" s="175">
        <v>19.899999999999999</v>
      </c>
      <c r="I788" s="86">
        <f t="shared" si="69"/>
        <v>3.98</v>
      </c>
    </row>
    <row r="789" spans="1:9" ht="25.5">
      <c r="A789" s="155" t="s">
        <v>413</v>
      </c>
      <c r="B789" s="28" t="s">
        <v>411</v>
      </c>
      <c r="C789" s="26"/>
      <c r="D789" s="191"/>
      <c r="E789" s="192" t="s">
        <v>1011</v>
      </c>
      <c r="F789" s="193" t="s">
        <v>711</v>
      </c>
      <c r="G789" s="85">
        <v>1</v>
      </c>
      <c r="H789" s="194">
        <v>3090.4066666666663</v>
      </c>
      <c r="I789" s="86">
        <f t="shared" si="69"/>
        <v>3090.41</v>
      </c>
    </row>
    <row r="790" spans="1:9">
      <c r="A790" s="87"/>
      <c r="B790" s="80"/>
      <c r="C790" s="80"/>
      <c r="D790" s="80"/>
      <c r="E790" s="88"/>
      <c r="F790" s="89"/>
      <c r="G790" s="6"/>
      <c r="H790" s="90"/>
      <c r="I790" s="91"/>
    </row>
    <row r="791" spans="1:9">
      <c r="A791" s="92" t="s">
        <v>15</v>
      </c>
      <c r="B791" s="81"/>
      <c r="C791" s="4"/>
      <c r="D791" s="80"/>
      <c r="E791" s="88"/>
      <c r="F791" s="5"/>
      <c r="G791" s="3"/>
      <c r="H791" s="93"/>
      <c r="I791" s="94"/>
    </row>
    <row r="792" spans="1:9">
      <c r="A792" s="95"/>
      <c r="B792" s="96"/>
      <c r="C792" s="97"/>
      <c r="D792" s="97"/>
      <c r="E792" s="330" t="s">
        <v>16</v>
      </c>
      <c r="F792" s="330"/>
      <c r="G792" s="330"/>
      <c r="H792" s="330"/>
      <c r="I792" s="98">
        <f>SUM(I786:I789)</f>
        <v>3116.2999999999997</v>
      </c>
    </row>
    <row r="795" spans="1:9" ht="45" customHeight="1">
      <c r="A795" s="158"/>
      <c r="B795" s="160"/>
      <c r="C795" s="99" t="s">
        <v>981</v>
      </c>
      <c r="D795" s="327" t="s">
        <v>1030</v>
      </c>
      <c r="E795" s="328"/>
      <c r="F795" s="328"/>
      <c r="G795" s="329"/>
      <c r="H795" s="196" t="s">
        <v>711</v>
      </c>
      <c r="I795" s="184">
        <f>I811</f>
        <v>1007.04</v>
      </c>
    </row>
    <row r="796" spans="1:9">
      <c r="A796" s="159"/>
      <c r="B796" s="79"/>
      <c r="C796" s="82"/>
      <c r="D796" s="82"/>
      <c r="E796" s="83"/>
      <c r="F796" s="83"/>
      <c r="G796" s="83"/>
      <c r="H796" s="83"/>
      <c r="I796" s="84"/>
    </row>
    <row r="797" spans="1:9" ht="15.75">
      <c r="A797" s="76" t="s">
        <v>10</v>
      </c>
      <c r="B797" s="76" t="s">
        <v>412</v>
      </c>
      <c r="C797" s="76" t="s">
        <v>8</v>
      </c>
      <c r="D797" s="150"/>
      <c r="E797" s="151" t="s">
        <v>11</v>
      </c>
      <c r="F797" s="77" t="s">
        <v>409</v>
      </c>
      <c r="G797" s="78" t="s">
        <v>12</v>
      </c>
      <c r="H797" s="76" t="s">
        <v>13</v>
      </c>
      <c r="I797" s="78" t="s">
        <v>14</v>
      </c>
    </row>
    <row r="798" spans="1:9" ht="38.25">
      <c r="A798" s="152" t="s">
        <v>454</v>
      </c>
      <c r="B798" s="153" t="s">
        <v>1421</v>
      </c>
      <c r="C798" s="154">
        <v>88248</v>
      </c>
      <c r="D798" s="149"/>
      <c r="E798" s="148" t="s">
        <v>48</v>
      </c>
      <c r="F798" s="75" t="s">
        <v>33</v>
      </c>
      <c r="G798" s="85">
        <v>4</v>
      </c>
      <c r="H798" s="175">
        <v>19.82</v>
      </c>
      <c r="I798" s="86">
        <f>IF(H798=" ",0,ROUND(G798*H798,2))</f>
        <v>79.28</v>
      </c>
    </row>
    <row r="799" spans="1:9" ht="25.5">
      <c r="A799" s="155" t="s">
        <v>454</v>
      </c>
      <c r="B799" s="28" t="s">
        <v>1421</v>
      </c>
      <c r="C799" s="26">
        <v>88267</v>
      </c>
      <c r="D799" s="149"/>
      <c r="E799" s="149" t="s">
        <v>43</v>
      </c>
      <c r="F799" s="75" t="s">
        <v>33</v>
      </c>
      <c r="G799" s="85">
        <v>4</v>
      </c>
      <c r="H799" s="175">
        <v>24.51</v>
      </c>
      <c r="I799" s="86">
        <f t="shared" ref="I799:I808" si="70">IF(H799=" ",0,ROUND(G799*H799,2))</f>
        <v>98.04</v>
      </c>
    </row>
    <row r="800" spans="1:9" ht="38.25">
      <c r="A800" s="155" t="s">
        <v>455</v>
      </c>
      <c r="B800" s="28" t="s">
        <v>1421</v>
      </c>
      <c r="C800" s="26">
        <v>12732</v>
      </c>
      <c r="D800" s="149"/>
      <c r="E800" s="149" t="s">
        <v>372</v>
      </c>
      <c r="F800" s="75" t="s">
        <v>72</v>
      </c>
      <c r="G800" s="85">
        <v>0.1</v>
      </c>
      <c r="H800" s="175">
        <v>287.8</v>
      </c>
      <c r="I800" s="86">
        <f t="shared" ref="I800:I801" si="71">IF(H800=" ",0,ROUND(G800*H800,2))</f>
        <v>28.78</v>
      </c>
    </row>
    <row r="801" spans="1:9" ht="38.25">
      <c r="A801" s="155" t="s">
        <v>455</v>
      </c>
      <c r="B801" s="28" t="s">
        <v>1421</v>
      </c>
      <c r="C801" s="26">
        <v>39897</v>
      </c>
      <c r="D801" s="149"/>
      <c r="E801" s="149" t="s">
        <v>358</v>
      </c>
      <c r="F801" s="75" t="s">
        <v>72</v>
      </c>
      <c r="G801" s="85">
        <v>0.1</v>
      </c>
      <c r="H801" s="175">
        <v>52.76</v>
      </c>
      <c r="I801" s="86">
        <f t="shared" si="71"/>
        <v>5.28</v>
      </c>
    </row>
    <row r="802" spans="1:9" ht="51">
      <c r="A802" s="155" t="s">
        <v>455</v>
      </c>
      <c r="B802" s="28" t="s">
        <v>1421</v>
      </c>
      <c r="C802" s="26">
        <v>39748</v>
      </c>
      <c r="D802" s="149"/>
      <c r="E802" s="149" t="s">
        <v>558</v>
      </c>
      <c r="F802" s="75" t="s">
        <v>75</v>
      </c>
      <c r="G802" s="85">
        <v>1</v>
      </c>
      <c r="H802" s="175">
        <v>76.260000000000005</v>
      </c>
      <c r="I802" s="86">
        <f t="shared" si="70"/>
        <v>76.260000000000005</v>
      </c>
    </row>
    <row r="803" spans="1:9" ht="51">
      <c r="A803" s="155" t="s">
        <v>1420</v>
      </c>
      <c r="B803" s="28" t="s">
        <v>560</v>
      </c>
      <c r="C803" s="26" t="s">
        <v>469</v>
      </c>
      <c r="D803" s="149"/>
      <c r="E803" s="149" t="s">
        <v>574</v>
      </c>
      <c r="F803" s="75" t="s">
        <v>56</v>
      </c>
      <c r="G803" s="85">
        <v>1</v>
      </c>
      <c r="H803" s="175">
        <v>223.04390000000001</v>
      </c>
      <c r="I803" s="86">
        <f t="shared" si="70"/>
        <v>223.04</v>
      </c>
    </row>
    <row r="804" spans="1:9" ht="38.25">
      <c r="A804" s="155" t="s">
        <v>455</v>
      </c>
      <c r="B804" s="28" t="s">
        <v>1421</v>
      </c>
      <c r="C804" s="26">
        <v>20260</v>
      </c>
      <c r="D804" s="149"/>
      <c r="E804" s="149" t="s">
        <v>353</v>
      </c>
      <c r="F804" s="75" t="s">
        <v>72</v>
      </c>
      <c r="G804" s="85">
        <v>2</v>
      </c>
      <c r="H804" s="175">
        <v>18.91</v>
      </c>
      <c r="I804" s="86">
        <f t="shared" ref="I804:I806" si="72">IF(H804=" ",0,ROUND(G804*H804,2))</f>
        <v>37.82</v>
      </c>
    </row>
    <row r="805" spans="1:9" ht="38.25">
      <c r="A805" s="155" t="s">
        <v>455</v>
      </c>
      <c r="B805" s="28" t="s">
        <v>1421</v>
      </c>
      <c r="C805" s="26">
        <v>10413</v>
      </c>
      <c r="D805" s="149"/>
      <c r="E805" s="149" t="s">
        <v>392</v>
      </c>
      <c r="F805" s="75" t="s">
        <v>72</v>
      </c>
      <c r="G805" s="85">
        <v>2</v>
      </c>
      <c r="H805" s="175">
        <v>59.05</v>
      </c>
      <c r="I805" s="86">
        <f t="shared" si="72"/>
        <v>118.1</v>
      </c>
    </row>
    <row r="806" spans="1:9" ht="51">
      <c r="A806" s="155" t="s">
        <v>455</v>
      </c>
      <c r="B806" s="28" t="s">
        <v>1421</v>
      </c>
      <c r="C806" s="26">
        <v>12899</v>
      </c>
      <c r="D806" s="149"/>
      <c r="E806" s="149" t="s">
        <v>354</v>
      </c>
      <c r="F806" s="75" t="s">
        <v>72</v>
      </c>
      <c r="G806" s="85">
        <v>1</v>
      </c>
      <c r="H806" s="175">
        <v>111.68</v>
      </c>
      <c r="I806" s="86">
        <f t="shared" si="72"/>
        <v>111.68</v>
      </c>
    </row>
    <row r="807" spans="1:9" ht="127.5">
      <c r="A807" s="155" t="s">
        <v>1420</v>
      </c>
      <c r="B807" s="28" t="s">
        <v>560</v>
      </c>
      <c r="C807" s="26" t="s">
        <v>466</v>
      </c>
      <c r="D807" s="149"/>
      <c r="E807" s="149" t="s">
        <v>472</v>
      </c>
      <c r="F807" s="75" t="s">
        <v>56</v>
      </c>
      <c r="G807" s="85">
        <v>1</v>
      </c>
      <c r="H807" s="175">
        <v>93.260900000000007</v>
      </c>
      <c r="I807" s="86">
        <f t="shared" ref="I807" si="73">IF(H807=" ",0,ROUND(G807*H807,2))</f>
        <v>93.26</v>
      </c>
    </row>
    <row r="808" spans="1:9" ht="25.5">
      <c r="A808" s="155" t="s">
        <v>455</v>
      </c>
      <c r="B808" s="28" t="s">
        <v>1421</v>
      </c>
      <c r="C808" s="26">
        <v>11748</v>
      </c>
      <c r="D808" s="149"/>
      <c r="E808" s="149" t="s">
        <v>559</v>
      </c>
      <c r="F808" s="75" t="s">
        <v>72</v>
      </c>
      <c r="G808" s="85">
        <v>2</v>
      </c>
      <c r="H808" s="175">
        <v>67.75</v>
      </c>
      <c r="I808" s="86">
        <f t="shared" si="70"/>
        <v>135.5</v>
      </c>
    </row>
    <row r="809" spans="1:9">
      <c r="A809" s="87"/>
      <c r="B809" s="80"/>
      <c r="C809" s="80"/>
      <c r="D809" s="80"/>
      <c r="E809" s="88"/>
      <c r="F809" s="89"/>
      <c r="G809" s="6"/>
      <c r="H809" s="90"/>
      <c r="I809" s="91"/>
    </row>
    <row r="810" spans="1:9">
      <c r="A810" s="92" t="s">
        <v>15</v>
      </c>
      <c r="B810" s="81"/>
      <c r="C810" s="4"/>
      <c r="D810" s="80"/>
      <c r="E810" s="88"/>
      <c r="F810" s="5"/>
      <c r="G810" s="3"/>
      <c r="H810" s="93"/>
      <c r="I810" s="94"/>
    </row>
    <row r="811" spans="1:9">
      <c r="A811" s="95"/>
      <c r="B811" s="96"/>
      <c r="C811" s="97"/>
      <c r="D811" s="97"/>
      <c r="E811" s="330" t="s">
        <v>16</v>
      </c>
      <c r="F811" s="330"/>
      <c r="G811" s="330"/>
      <c r="H811" s="330"/>
      <c r="I811" s="98">
        <f>SUM(I798:I808)</f>
        <v>1007.04</v>
      </c>
    </row>
    <row r="814" spans="1:9" ht="75" customHeight="1">
      <c r="A814" s="158"/>
      <c r="B814" s="160"/>
      <c r="C814" s="99" t="s">
        <v>984</v>
      </c>
      <c r="D814" s="327" t="s">
        <v>1032</v>
      </c>
      <c r="E814" s="328"/>
      <c r="F814" s="328"/>
      <c r="G814" s="329"/>
      <c r="H814" s="196" t="s">
        <v>29</v>
      </c>
      <c r="I814" s="184">
        <f>I829</f>
        <v>135.34</v>
      </c>
    </row>
    <row r="815" spans="1:9">
      <c r="A815" s="159"/>
      <c r="B815" s="79"/>
      <c r="C815" s="82"/>
      <c r="D815" s="82"/>
      <c r="E815" s="83"/>
      <c r="F815" s="83"/>
      <c r="G815" s="83"/>
      <c r="H815" s="83"/>
      <c r="I815" s="84"/>
    </row>
    <row r="816" spans="1:9" ht="15.75">
      <c r="A816" s="76" t="s">
        <v>10</v>
      </c>
      <c r="B816" s="76" t="s">
        <v>412</v>
      </c>
      <c r="C816" s="76" t="s">
        <v>8</v>
      </c>
      <c r="D816" s="150"/>
      <c r="E816" s="151" t="s">
        <v>11</v>
      </c>
      <c r="F816" s="77" t="s">
        <v>409</v>
      </c>
      <c r="G816" s="78" t="s">
        <v>12</v>
      </c>
      <c r="H816" s="76" t="s">
        <v>13</v>
      </c>
      <c r="I816" s="78" t="s">
        <v>14</v>
      </c>
    </row>
    <row r="817" spans="1:9" ht="38.25">
      <c r="A817" s="152" t="s">
        <v>454</v>
      </c>
      <c r="B817" s="153" t="s">
        <v>1421</v>
      </c>
      <c r="C817" s="154">
        <v>88248</v>
      </c>
      <c r="D817" s="149"/>
      <c r="E817" s="148" t="s">
        <v>48</v>
      </c>
      <c r="F817" s="75" t="s">
        <v>33</v>
      </c>
      <c r="G817" s="85">
        <v>0.36</v>
      </c>
      <c r="H817" s="175">
        <v>19.82</v>
      </c>
      <c r="I817" s="86">
        <f>IF(H817=" ",0,ROUND(G817*H817,2))</f>
        <v>7.14</v>
      </c>
    </row>
    <row r="818" spans="1:9" ht="25.5">
      <c r="A818" s="155" t="s">
        <v>454</v>
      </c>
      <c r="B818" s="28" t="s">
        <v>1421</v>
      </c>
      <c r="C818" s="26">
        <v>88267</v>
      </c>
      <c r="D818" s="149"/>
      <c r="E818" s="149" t="s">
        <v>43</v>
      </c>
      <c r="F818" s="75" t="s">
        <v>33</v>
      </c>
      <c r="G818" s="85">
        <v>0.36</v>
      </c>
      <c r="H818" s="175">
        <v>24.51</v>
      </c>
      <c r="I818" s="86">
        <f t="shared" ref="I818:I826" si="74">IF(H818=" ",0,ROUND(G818*H818,2))</f>
        <v>8.82</v>
      </c>
    </row>
    <row r="819" spans="1:9" ht="25.5">
      <c r="A819" s="155" t="s">
        <v>454</v>
      </c>
      <c r="B819" s="28" t="s">
        <v>1421</v>
      </c>
      <c r="C819" s="26">
        <v>88310</v>
      </c>
      <c r="D819" s="149"/>
      <c r="E819" s="149" t="s">
        <v>54</v>
      </c>
      <c r="F819" s="75" t="s">
        <v>33</v>
      </c>
      <c r="G819" s="85">
        <v>0.13</v>
      </c>
      <c r="H819" s="175">
        <v>26.77</v>
      </c>
      <c r="I819" s="86">
        <f t="shared" si="74"/>
        <v>3.48</v>
      </c>
    </row>
    <row r="820" spans="1:9" ht="25.5">
      <c r="A820" s="155" t="s">
        <v>454</v>
      </c>
      <c r="B820" s="28" t="s">
        <v>1421</v>
      </c>
      <c r="C820" s="26">
        <v>88316</v>
      </c>
      <c r="D820" s="149"/>
      <c r="E820" s="149" t="s">
        <v>34</v>
      </c>
      <c r="F820" s="75" t="s">
        <v>33</v>
      </c>
      <c r="G820" s="85">
        <v>0.13</v>
      </c>
      <c r="H820" s="175">
        <v>18.53</v>
      </c>
      <c r="I820" s="86">
        <f t="shared" si="74"/>
        <v>2.41</v>
      </c>
    </row>
    <row r="821" spans="1:9" ht="38.25">
      <c r="A821" s="155" t="s">
        <v>455</v>
      </c>
      <c r="B821" s="28" t="s">
        <v>1421</v>
      </c>
      <c r="C821" s="26">
        <v>12732</v>
      </c>
      <c r="D821" s="149"/>
      <c r="E821" s="149" t="s">
        <v>372</v>
      </c>
      <c r="F821" s="75" t="s">
        <v>72</v>
      </c>
      <c r="G821" s="85">
        <v>4.0000000000000002E-4</v>
      </c>
      <c r="H821" s="175">
        <v>287.8</v>
      </c>
      <c r="I821" s="86">
        <f t="shared" si="74"/>
        <v>0.12</v>
      </c>
    </row>
    <row r="822" spans="1:9" ht="38.25">
      <c r="A822" s="155" t="s">
        <v>455</v>
      </c>
      <c r="B822" s="28" t="s">
        <v>1421</v>
      </c>
      <c r="C822" s="26">
        <v>39897</v>
      </c>
      <c r="D822" s="149"/>
      <c r="E822" s="149" t="s">
        <v>358</v>
      </c>
      <c r="F822" s="75" t="s">
        <v>72</v>
      </c>
      <c r="G822" s="85">
        <v>5.0000000000000001E-4</v>
      </c>
      <c r="H822" s="175">
        <v>52.76</v>
      </c>
      <c r="I822" s="86">
        <f t="shared" si="74"/>
        <v>0.03</v>
      </c>
    </row>
    <row r="823" spans="1:9" ht="51">
      <c r="A823" s="155" t="s">
        <v>455</v>
      </c>
      <c r="B823" s="28" t="s">
        <v>1421</v>
      </c>
      <c r="C823" s="26">
        <v>39748</v>
      </c>
      <c r="D823" s="149"/>
      <c r="E823" s="149" t="s">
        <v>558</v>
      </c>
      <c r="F823" s="75" t="s">
        <v>75</v>
      </c>
      <c r="G823" s="85">
        <v>1.4</v>
      </c>
      <c r="H823" s="175">
        <v>76.260000000000005</v>
      </c>
      <c r="I823" s="86">
        <f t="shared" si="74"/>
        <v>106.76</v>
      </c>
    </row>
    <row r="824" spans="1:9" ht="25.5">
      <c r="A824" s="155" t="s">
        <v>455</v>
      </c>
      <c r="B824" s="28" t="s">
        <v>1421</v>
      </c>
      <c r="C824" s="26">
        <v>5318</v>
      </c>
      <c r="D824" s="149"/>
      <c r="E824" s="149" t="s">
        <v>336</v>
      </c>
      <c r="F824" s="75" t="s">
        <v>77</v>
      </c>
      <c r="G824" s="85">
        <v>1.2999999999999999E-2</v>
      </c>
      <c r="H824" s="175">
        <v>30.34</v>
      </c>
      <c r="I824" s="86">
        <f t="shared" si="74"/>
        <v>0.39</v>
      </c>
    </row>
    <row r="825" spans="1:9" ht="25.5">
      <c r="A825" s="155" t="s">
        <v>455</v>
      </c>
      <c r="B825" s="28" t="s">
        <v>1421</v>
      </c>
      <c r="C825" s="26">
        <v>7307</v>
      </c>
      <c r="D825" s="149"/>
      <c r="E825" s="149" t="s">
        <v>344</v>
      </c>
      <c r="F825" s="75" t="s">
        <v>77</v>
      </c>
      <c r="G825" s="85">
        <v>6.6000000000000003E-2</v>
      </c>
      <c r="H825" s="175">
        <v>47.91</v>
      </c>
      <c r="I825" s="86">
        <f t="shared" si="74"/>
        <v>3.16</v>
      </c>
    </row>
    <row r="826" spans="1:9" ht="25.5">
      <c r="A826" s="155" t="s">
        <v>455</v>
      </c>
      <c r="B826" s="28" t="s">
        <v>1421</v>
      </c>
      <c r="C826" s="26">
        <v>7311</v>
      </c>
      <c r="D826" s="149"/>
      <c r="E826" s="149" t="s">
        <v>385</v>
      </c>
      <c r="F826" s="75" t="s">
        <v>77</v>
      </c>
      <c r="G826" s="85">
        <v>6.6000000000000003E-2</v>
      </c>
      <c r="H826" s="175">
        <v>45.88</v>
      </c>
      <c r="I826" s="86">
        <f t="shared" si="74"/>
        <v>3.03</v>
      </c>
    </row>
    <row r="827" spans="1:9">
      <c r="A827" s="87"/>
      <c r="B827" s="80"/>
      <c r="C827" s="80"/>
      <c r="D827" s="80"/>
      <c r="E827" s="88"/>
      <c r="F827" s="89"/>
      <c r="G827" s="6"/>
      <c r="H827" s="90"/>
      <c r="I827" s="91"/>
    </row>
    <row r="828" spans="1:9">
      <c r="A828" s="92" t="s">
        <v>15</v>
      </c>
      <c r="B828" s="81"/>
      <c r="C828" s="4"/>
      <c r="D828" s="80"/>
      <c r="E828" s="88"/>
      <c r="F828" s="5"/>
      <c r="G828" s="3"/>
      <c r="H828" s="93"/>
      <c r="I828" s="94"/>
    </row>
    <row r="829" spans="1:9">
      <c r="A829" s="95"/>
      <c r="B829" s="96"/>
      <c r="C829" s="97"/>
      <c r="D829" s="97"/>
      <c r="E829" s="330" t="s">
        <v>16</v>
      </c>
      <c r="F829" s="330"/>
      <c r="G829" s="330"/>
      <c r="H829" s="330"/>
      <c r="I829" s="98">
        <f>SUM(I817:I826)</f>
        <v>135.34</v>
      </c>
    </row>
    <row r="832" spans="1:9" ht="75" customHeight="1">
      <c r="A832" s="158"/>
      <c r="B832" s="160"/>
      <c r="C832" s="99" t="s">
        <v>987</v>
      </c>
      <c r="D832" s="327" t="s">
        <v>1034</v>
      </c>
      <c r="E832" s="328"/>
      <c r="F832" s="328"/>
      <c r="G832" s="329"/>
      <c r="H832" s="196" t="s">
        <v>29</v>
      </c>
      <c r="I832" s="184">
        <f>I847</f>
        <v>94.56</v>
      </c>
    </row>
    <row r="833" spans="1:9">
      <c r="A833" s="159"/>
      <c r="B833" s="79"/>
      <c r="C833" s="82"/>
      <c r="D833" s="82"/>
      <c r="E833" s="83"/>
      <c r="F833" s="83"/>
      <c r="G833" s="83"/>
      <c r="H833" s="83"/>
      <c r="I833" s="84"/>
    </row>
    <row r="834" spans="1:9" ht="15.75">
      <c r="A834" s="76" t="s">
        <v>10</v>
      </c>
      <c r="B834" s="76" t="s">
        <v>412</v>
      </c>
      <c r="C834" s="76" t="s">
        <v>8</v>
      </c>
      <c r="D834" s="150"/>
      <c r="E834" s="151" t="s">
        <v>11</v>
      </c>
      <c r="F834" s="77" t="s">
        <v>409</v>
      </c>
      <c r="G834" s="78" t="s">
        <v>12</v>
      </c>
      <c r="H834" s="76" t="s">
        <v>13</v>
      </c>
      <c r="I834" s="78" t="s">
        <v>14</v>
      </c>
    </row>
    <row r="835" spans="1:9" ht="38.25">
      <c r="A835" s="152" t="s">
        <v>454</v>
      </c>
      <c r="B835" s="153" t="s">
        <v>1421</v>
      </c>
      <c r="C835" s="154">
        <v>88248</v>
      </c>
      <c r="D835" s="149"/>
      <c r="E835" s="148" t="s">
        <v>48</v>
      </c>
      <c r="F835" s="75" t="s">
        <v>33</v>
      </c>
      <c r="G835" s="85">
        <v>0.36</v>
      </c>
      <c r="H835" s="175">
        <v>19.82</v>
      </c>
      <c r="I835" s="86">
        <f>IF(H835=" ",0,ROUND(G835*H835,2))</f>
        <v>7.14</v>
      </c>
    </row>
    <row r="836" spans="1:9" ht="25.5">
      <c r="A836" s="155" t="s">
        <v>454</v>
      </c>
      <c r="B836" s="28" t="s">
        <v>1421</v>
      </c>
      <c r="C836" s="26">
        <v>88267</v>
      </c>
      <c r="D836" s="149"/>
      <c r="E836" s="149" t="s">
        <v>43</v>
      </c>
      <c r="F836" s="75" t="s">
        <v>33</v>
      </c>
      <c r="G836" s="85">
        <v>0.36</v>
      </c>
      <c r="H836" s="175">
        <v>24.51</v>
      </c>
      <c r="I836" s="86">
        <f t="shared" ref="I836:I844" si="75">IF(H836=" ",0,ROUND(G836*H836,2))</f>
        <v>8.82</v>
      </c>
    </row>
    <row r="837" spans="1:9" ht="25.5">
      <c r="A837" s="155" t="s">
        <v>454</v>
      </c>
      <c r="B837" s="28" t="s">
        <v>1421</v>
      </c>
      <c r="C837" s="26">
        <v>88310</v>
      </c>
      <c r="D837" s="149"/>
      <c r="E837" s="149" t="s">
        <v>54</v>
      </c>
      <c r="F837" s="75" t="s">
        <v>33</v>
      </c>
      <c r="G837" s="85">
        <v>0.13</v>
      </c>
      <c r="H837" s="175">
        <v>26.77</v>
      </c>
      <c r="I837" s="86">
        <f t="shared" si="75"/>
        <v>3.48</v>
      </c>
    </row>
    <row r="838" spans="1:9" ht="25.5">
      <c r="A838" s="155" t="s">
        <v>454</v>
      </c>
      <c r="B838" s="28" t="s">
        <v>1421</v>
      </c>
      <c r="C838" s="26">
        <v>88316</v>
      </c>
      <c r="D838" s="149"/>
      <c r="E838" s="149" t="s">
        <v>34</v>
      </c>
      <c r="F838" s="75" t="s">
        <v>33</v>
      </c>
      <c r="G838" s="85">
        <v>0.13</v>
      </c>
      <c r="H838" s="175">
        <v>18.53</v>
      </c>
      <c r="I838" s="86">
        <f t="shared" si="75"/>
        <v>2.41</v>
      </c>
    </row>
    <row r="839" spans="1:9" ht="38.25">
      <c r="A839" s="155" t="s">
        <v>455</v>
      </c>
      <c r="B839" s="28" t="s">
        <v>1421</v>
      </c>
      <c r="C839" s="26">
        <v>12732</v>
      </c>
      <c r="D839" s="149"/>
      <c r="E839" s="149" t="s">
        <v>372</v>
      </c>
      <c r="F839" s="75" t="s">
        <v>72</v>
      </c>
      <c r="G839" s="85">
        <v>4.0000000000000002E-4</v>
      </c>
      <c r="H839" s="175">
        <v>287.8</v>
      </c>
      <c r="I839" s="86">
        <f t="shared" si="75"/>
        <v>0.12</v>
      </c>
    </row>
    <row r="840" spans="1:9" ht="38.25">
      <c r="A840" s="155" t="s">
        <v>455</v>
      </c>
      <c r="B840" s="28" t="s">
        <v>1421</v>
      </c>
      <c r="C840" s="26">
        <v>39897</v>
      </c>
      <c r="D840" s="149"/>
      <c r="E840" s="149" t="s">
        <v>358</v>
      </c>
      <c r="F840" s="75" t="s">
        <v>72</v>
      </c>
      <c r="G840" s="85">
        <v>5.0000000000000001E-4</v>
      </c>
      <c r="H840" s="175">
        <v>52.76</v>
      </c>
      <c r="I840" s="86">
        <f t="shared" si="75"/>
        <v>0.03</v>
      </c>
    </row>
    <row r="841" spans="1:9" ht="51">
      <c r="A841" s="155" t="s">
        <v>455</v>
      </c>
      <c r="B841" s="28" t="s">
        <v>1421</v>
      </c>
      <c r="C841" s="26">
        <v>39747</v>
      </c>
      <c r="D841" s="149"/>
      <c r="E841" s="149" t="s">
        <v>557</v>
      </c>
      <c r="F841" s="75" t="s">
        <v>75</v>
      </c>
      <c r="G841" s="85">
        <v>1.4</v>
      </c>
      <c r="H841" s="175">
        <v>47.13</v>
      </c>
      <c r="I841" s="86">
        <f t="shared" si="75"/>
        <v>65.98</v>
      </c>
    </row>
    <row r="842" spans="1:9" ht="25.5">
      <c r="A842" s="155" t="s">
        <v>455</v>
      </c>
      <c r="B842" s="28" t="s">
        <v>1421</v>
      </c>
      <c r="C842" s="26">
        <v>5318</v>
      </c>
      <c r="D842" s="149"/>
      <c r="E842" s="149" t="s">
        <v>336</v>
      </c>
      <c r="F842" s="75" t="s">
        <v>77</v>
      </c>
      <c r="G842" s="85">
        <v>1.2999999999999999E-2</v>
      </c>
      <c r="H842" s="175">
        <v>30.34</v>
      </c>
      <c r="I842" s="86">
        <f t="shared" si="75"/>
        <v>0.39</v>
      </c>
    </row>
    <row r="843" spans="1:9" ht="25.5">
      <c r="A843" s="155" t="s">
        <v>455</v>
      </c>
      <c r="B843" s="28" t="s">
        <v>1421</v>
      </c>
      <c r="C843" s="26">
        <v>7307</v>
      </c>
      <c r="D843" s="149"/>
      <c r="E843" s="149" t="s">
        <v>344</v>
      </c>
      <c r="F843" s="75" t="s">
        <v>77</v>
      </c>
      <c r="G843" s="85">
        <v>6.6000000000000003E-2</v>
      </c>
      <c r="H843" s="175">
        <v>47.91</v>
      </c>
      <c r="I843" s="86">
        <f t="shared" si="75"/>
        <v>3.16</v>
      </c>
    </row>
    <row r="844" spans="1:9" ht="25.5">
      <c r="A844" s="155" t="s">
        <v>455</v>
      </c>
      <c r="B844" s="28" t="s">
        <v>1421</v>
      </c>
      <c r="C844" s="26">
        <v>7311</v>
      </c>
      <c r="D844" s="149"/>
      <c r="E844" s="149" t="s">
        <v>385</v>
      </c>
      <c r="F844" s="75" t="s">
        <v>77</v>
      </c>
      <c r="G844" s="85">
        <v>6.6000000000000003E-2</v>
      </c>
      <c r="H844" s="175">
        <v>45.88</v>
      </c>
      <c r="I844" s="86">
        <f t="shared" si="75"/>
        <v>3.03</v>
      </c>
    </row>
    <row r="845" spans="1:9">
      <c r="A845" s="87"/>
      <c r="B845" s="80"/>
      <c r="C845" s="80"/>
      <c r="D845" s="80"/>
      <c r="E845" s="88"/>
      <c r="F845" s="89"/>
      <c r="G845" s="6"/>
      <c r="H845" s="90"/>
      <c r="I845" s="91"/>
    </row>
    <row r="846" spans="1:9">
      <c r="A846" s="92" t="s">
        <v>15</v>
      </c>
      <c r="B846" s="81"/>
      <c r="C846" s="4"/>
      <c r="D846" s="80"/>
      <c r="E846" s="88"/>
      <c r="F846" s="5"/>
      <c r="G846" s="3"/>
      <c r="H846" s="93"/>
      <c r="I846" s="94"/>
    </row>
    <row r="847" spans="1:9">
      <c r="A847" s="95"/>
      <c r="B847" s="96"/>
      <c r="C847" s="97"/>
      <c r="D847" s="97"/>
      <c r="E847" s="330" t="s">
        <v>16</v>
      </c>
      <c r="F847" s="330"/>
      <c r="G847" s="330"/>
      <c r="H847" s="330"/>
      <c r="I847" s="98">
        <f>SUM(I835:I844)</f>
        <v>94.56</v>
      </c>
    </row>
    <row r="850" spans="1:9" ht="45" customHeight="1">
      <c r="A850" s="158"/>
      <c r="B850" s="160"/>
      <c r="C850" s="99" t="s">
        <v>988</v>
      </c>
      <c r="D850" s="327" t="s">
        <v>1036</v>
      </c>
      <c r="E850" s="328"/>
      <c r="F850" s="328"/>
      <c r="G850" s="329"/>
      <c r="H850" s="196" t="s">
        <v>711</v>
      </c>
      <c r="I850" s="184">
        <f>I860</f>
        <v>290.25</v>
      </c>
    </row>
    <row r="851" spans="1:9">
      <c r="A851" s="159"/>
      <c r="B851" s="79"/>
      <c r="C851" s="82"/>
      <c r="D851" s="82"/>
      <c r="E851" s="83"/>
      <c r="F851" s="83"/>
      <c r="G851" s="83"/>
      <c r="H851" s="83"/>
      <c r="I851" s="84"/>
    </row>
    <row r="852" spans="1:9" ht="15.75">
      <c r="A852" s="76" t="s">
        <v>10</v>
      </c>
      <c r="B852" s="76" t="s">
        <v>412</v>
      </c>
      <c r="C852" s="76" t="s">
        <v>8</v>
      </c>
      <c r="D852" s="150"/>
      <c r="E852" s="151" t="s">
        <v>11</v>
      </c>
      <c r="F852" s="77" t="s">
        <v>409</v>
      </c>
      <c r="G852" s="78" t="s">
        <v>12</v>
      </c>
      <c r="H852" s="76" t="s">
        <v>13</v>
      </c>
      <c r="I852" s="78" t="s">
        <v>14</v>
      </c>
    </row>
    <row r="853" spans="1:9" ht="38.25">
      <c r="A853" s="152" t="s">
        <v>454</v>
      </c>
      <c r="B853" s="153" t="s">
        <v>1421</v>
      </c>
      <c r="C853" s="154">
        <v>88248</v>
      </c>
      <c r="D853" s="149"/>
      <c r="E853" s="148" t="s">
        <v>48</v>
      </c>
      <c r="F853" s="75" t="s">
        <v>33</v>
      </c>
      <c r="G853" s="85">
        <v>1</v>
      </c>
      <c r="H853" s="175">
        <v>19.82</v>
      </c>
      <c r="I853" s="86">
        <f>IF(H853=" ",0,ROUND(G853*H853,2))</f>
        <v>19.82</v>
      </c>
    </row>
    <row r="854" spans="1:9" ht="25.5">
      <c r="A854" s="155" t="s">
        <v>454</v>
      </c>
      <c r="B854" s="28" t="s">
        <v>1421</v>
      </c>
      <c r="C854" s="26">
        <v>88267</v>
      </c>
      <c r="D854" s="149"/>
      <c r="E854" s="149" t="s">
        <v>43</v>
      </c>
      <c r="F854" s="75" t="s">
        <v>33</v>
      </c>
      <c r="G854" s="85">
        <v>1</v>
      </c>
      <c r="H854" s="175">
        <v>24.51</v>
      </c>
      <c r="I854" s="86">
        <f t="shared" ref="I854:I857" si="76">IF(H854=" ",0,ROUND(G854*H854,2))</f>
        <v>24.51</v>
      </c>
    </row>
    <row r="855" spans="1:9" ht="25.5">
      <c r="A855" s="155" t="s">
        <v>455</v>
      </c>
      <c r="B855" s="28" t="s">
        <v>1421</v>
      </c>
      <c r="C855" s="26">
        <v>3148</v>
      </c>
      <c r="D855" s="149"/>
      <c r="E855" s="149" t="s">
        <v>343</v>
      </c>
      <c r="F855" s="75" t="s">
        <v>72</v>
      </c>
      <c r="G855" s="85">
        <v>0.02</v>
      </c>
      <c r="H855" s="175">
        <v>13.57</v>
      </c>
      <c r="I855" s="86">
        <f t="shared" si="76"/>
        <v>0.27</v>
      </c>
    </row>
    <row r="856" spans="1:9" ht="25.5">
      <c r="A856" s="155" t="s">
        <v>455</v>
      </c>
      <c r="B856" s="28" t="s">
        <v>1421</v>
      </c>
      <c r="C856" s="26">
        <v>11748</v>
      </c>
      <c r="D856" s="149"/>
      <c r="E856" s="149" t="s">
        <v>559</v>
      </c>
      <c r="F856" s="75" t="s">
        <v>72</v>
      </c>
      <c r="G856" s="85">
        <v>0.02</v>
      </c>
      <c r="H856" s="175">
        <v>67.75</v>
      </c>
      <c r="I856" s="86">
        <f t="shared" si="76"/>
        <v>1.36</v>
      </c>
    </row>
    <row r="857" spans="1:9">
      <c r="A857" s="155" t="s">
        <v>413</v>
      </c>
      <c r="B857" s="28" t="s">
        <v>411</v>
      </c>
      <c r="C857" s="26"/>
      <c r="D857" s="149"/>
      <c r="E857" s="187" t="s">
        <v>1037</v>
      </c>
      <c r="F857" s="75" t="s">
        <v>711</v>
      </c>
      <c r="G857" s="85">
        <v>1</v>
      </c>
      <c r="H857" s="175">
        <v>244.29333333333332</v>
      </c>
      <c r="I857" s="86">
        <f t="shared" si="76"/>
        <v>244.29</v>
      </c>
    </row>
    <row r="858" spans="1:9">
      <c r="A858" s="87"/>
      <c r="B858" s="80"/>
      <c r="C858" s="80"/>
      <c r="D858" s="80"/>
      <c r="E858" s="88"/>
      <c r="F858" s="89"/>
      <c r="G858" s="6"/>
      <c r="H858" s="90"/>
      <c r="I858" s="91"/>
    </row>
    <row r="859" spans="1:9">
      <c r="A859" s="92" t="s">
        <v>15</v>
      </c>
      <c r="B859" s="81"/>
      <c r="C859" s="4"/>
      <c r="D859" s="80"/>
      <c r="E859" s="88"/>
      <c r="F859" s="5"/>
      <c r="G859" s="3"/>
      <c r="H859" s="93"/>
      <c r="I859" s="94"/>
    </row>
    <row r="860" spans="1:9">
      <c r="A860" s="95"/>
      <c r="B860" s="96"/>
      <c r="C860" s="97"/>
      <c r="D860" s="97"/>
      <c r="E860" s="330" t="s">
        <v>16</v>
      </c>
      <c r="F860" s="330"/>
      <c r="G860" s="330"/>
      <c r="H860" s="330"/>
      <c r="I860" s="98">
        <f>SUM(I853:I857)</f>
        <v>290.25</v>
      </c>
    </row>
    <row r="863" spans="1:9" ht="30" customHeight="1">
      <c r="A863" s="158"/>
      <c r="B863" s="160"/>
      <c r="C863" s="99" t="s">
        <v>999</v>
      </c>
      <c r="D863" s="327" t="s">
        <v>1047</v>
      </c>
      <c r="E863" s="328"/>
      <c r="F863" s="328"/>
      <c r="G863" s="329"/>
      <c r="H863" s="196" t="s">
        <v>711</v>
      </c>
      <c r="I863" s="184">
        <f>I872</f>
        <v>43.25</v>
      </c>
    </row>
    <row r="864" spans="1:9">
      <c r="A864" s="159"/>
      <c r="B864" s="79"/>
      <c r="C864" s="82"/>
      <c r="D864" s="82"/>
      <c r="E864" s="83"/>
      <c r="F864" s="83"/>
      <c r="G864" s="83"/>
      <c r="H864" s="83"/>
      <c r="I864" s="84"/>
    </row>
    <row r="865" spans="1:9" ht="15.75">
      <c r="A865" s="76" t="s">
        <v>10</v>
      </c>
      <c r="B865" s="76" t="s">
        <v>412</v>
      </c>
      <c r="C865" s="76" t="s">
        <v>8</v>
      </c>
      <c r="D865" s="150"/>
      <c r="E865" s="151" t="s">
        <v>11</v>
      </c>
      <c r="F865" s="77" t="s">
        <v>409</v>
      </c>
      <c r="G865" s="78" t="s">
        <v>12</v>
      </c>
      <c r="H865" s="76" t="s">
        <v>13</v>
      </c>
      <c r="I865" s="78" t="s">
        <v>14</v>
      </c>
    </row>
    <row r="866" spans="1:9" ht="25.5">
      <c r="A866" s="152" t="s">
        <v>454</v>
      </c>
      <c r="B866" s="153" t="s">
        <v>1421</v>
      </c>
      <c r="C866" s="154">
        <v>88264</v>
      </c>
      <c r="D866" s="149"/>
      <c r="E866" s="148" t="s">
        <v>49</v>
      </c>
      <c r="F866" s="75" t="s">
        <v>33</v>
      </c>
      <c r="G866" s="85">
        <v>0.65</v>
      </c>
      <c r="H866" s="175">
        <v>25.61</v>
      </c>
      <c r="I866" s="86">
        <f>IF(H866=" ",0,ROUND(G866*H866,2))</f>
        <v>16.649999999999999</v>
      </c>
    </row>
    <row r="867" spans="1:9" ht="25.5">
      <c r="A867" s="155" t="s">
        <v>454</v>
      </c>
      <c r="B867" s="28" t="s">
        <v>1421</v>
      </c>
      <c r="C867" s="26">
        <v>88247</v>
      </c>
      <c r="D867" s="149"/>
      <c r="E867" s="149" t="s">
        <v>67</v>
      </c>
      <c r="F867" s="75" t="s">
        <v>33</v>
      </c>
      <c r="G867" s="85">
        <v>0.65</v>
      </c>
      <c r="H867" s="175">
        <v>20.82</v>
      </c>
      <c r="I867" s="86">
        <f t="shared" ref="I867:I869" si="77">IF(H867=" ",0,ROUND(G867*H867,2))</f>
        <v>13.53</v>
      </c>
    </row>
    <row r="868" spans="1:9" ht="63.75">
      <c r="A868" s="155" t="s">
        <v>1420</v>
      </c>
      <c r="B868" s="28" t="s">
        <v>560</v>
      </c>
      <c r="C868" s="26" t="s">
        <v>468</v>
      </c>
      <c r="D868" s="149"/>
      <c r="E868" s="149" t="s">
        <v>474</v>
      </c>
      <c r="F868" s="75" t="s">
        <v>56</v>
      </c>
      <c r="G868" s="85">
        <v>1</v>
      </c>
      <c r="H868" s="175">
        <v>5.9969999999999999</v>
      </c>
      <c r="I868" s="86">
        <f t="shared" si="77"/>
        <v>6</v>
      </c>
    </row>
    <row r="869" spans="1:9" ht="76.5">
      <c r="A869" s="155" t="s">
        <v>1420</v>
      </c>
      <c r="B869" s="28" t="s">
        <v>560</v>
      </c>
      <c r="C869" s="26" t="s">
        <v>470</v>
      </c>
      <c r="D869" s="149"/>
      <c r="E869" s="149" t="s">
        <v>475</v>
      </c>
      <c r="F869" s="75" t="s">
        <v>56</v>
      </c>
      <c r="G869" s="85">
        <v>1</v>
      </c>
      <c r="H869" s="175">
        <v>7.0666000000000002</v>
      </c>
      <c r="I869" s="86">
        <f t="shared" si="77"/>
        <v>7.07</v>
      </c>
    </row>
    <row r="870" spans="1:9">
      <c r="A870" s="87"/>
      <c r="B870" s="80"/>
      <c r="C870" s="80"/>
      <c r="D870" s="80"/>
      <c r="E870" s="88"/>
      <c r="F870" s="89"/>
      <c r="G870" s="6"/>
      <c r="H870" s="90"/>
      <c r="I870" s="91"/>
    </row>
    <row r="871" spans="1:9">
      <c r="A871" s="92" t="s">
        <v>15</v>
      </c>
      <c r="B871" s="81"/>
      <c r="C871" s="4"/>
      <c r="D871" s="80"/>
      <c r="E871" s="88"/>
      <c r="F871" s="5"/>
      <c r="G871" s="3"/>
      <c r="H871" s="93"/>
      <c r="I871" s="94"/>
    </row>
    <row r="872" spans="1:9">
      <c r="A872" s="95"/>
      <c r="B872" s="96"/>
      <c r="C872" s="97"/>
      <c r="D872" s="97"/>
      <c r="E872" s="330" t="s">
        <v>16</v>
      </c>
      <c r="F872" s="330"/>
      <c r="G872" s="330"/>
      <c r="H872" s="330"/>
      <c r="I872" s="98">
        <f>SUM(I866:I869)</f>
        <v>43.25</v>
      </c>
    </row>
    <row r="875" spans="1:9" ht="90" customHeight="1">
      <c r="A875" s="158"/>
      <c r="B875" s="160"/>
      <c r="C875" s="99" t="s">
        <v>1000</v>
      </c>
      <c r="D875" s="327" t="s">
        <v>1161</v>
      </c>
      <c r="E875" s="328"/>
      <c r="F875" s="328"/>
      <c r="G875" s="329"/>
      <c r="H875" s="196" t="s">
        <v>711</v>
      </c>
      <c r="I875" s="184">
        <f>I883</f>
        <v>6835.72</v>
      </c>
    </row>
    <row r="876" spans="1:9">
      <c r="A876" s="159"/>
      <c r="B876" s="79"/>
      <c r="C876" s="82"/>
      <c r="D876" s="82"/>
      <c r="E876" s="83"/>
      <c r="F876" s="83"/>
      <c r="G876" s="83"/>
      <c r="H876" s="83"/>
      <c r="I876" s="84"/>
    </row>
    <row r="877" spans="1:9" ht="15.75">
      <c r="A877" s="76" t="s">
        <v>10</v>
      </c>
      <c r="B877" s="76" t="s">
        <v>412</v>
      </c>
      <c r="C877" s="76" t="s">
        <v>8</v>
      </c>
      <c r="D877" s="150"/>
      <c r="E877" s="151" t="s">
        <v>11</v>
      </c>
      <c r="F877" s="77" t="s">
        <v>409</v>
      </c>
      <c r="G877" s="78" t="s">
        <v>12</v>
      </c>
      <c r="H877" s="76" t="s">
        <v>13</v>
      </c>
      <c r="I877" s="78" t="s">
        <v>14</v>
      </c>
    </row>
    <row r="878" spans="1:9" ht="25.5">
      <c r="A878" s="152" t="s">
        <v>454</v>
      </c>
      <c r="B878" s="153" t="s">
        <v>1421</v>
      </c>
      <c r="C878" s="154">
        <v>88247</v>
      </c>
      <c r="D878" s="149"/>
      <c r="E878" s="148" t="s">
        <v>67</v>
      </c>
      <c r="F878" s="75" t="s">
        <v>33</v>
      </c>
      <c r="G878" s="85">
        <v>4</v>
      </c>
      <c r="H878" s="175">
        <v>20.82</v>
      </c>
      <c r="I878" s="86">
        <f>IF(H878=" ",0,ROUND(G878*H878,2))</f>
        <v>83.28</v>
      </c>
    </row>
    <row r="879" spans="1:9" ht="25.5">
      <c r="A879" s="155" t="s">
        <v>454</v>
      </c>
      <c r="B879" s="28" t="s">
        <v>1421</v>
      </c>
      <c r="C879" s="26">
        <v>88264</v>
      </c>
      <c r="D879" s="149"/>
      <c r="E879" s="149" t="s">
        <v>49</v>
      </c>
      <c r="F879" s="75" t="s">
        <v>33</v>
      </c>
      <c r="G879" s="85">
        <v>4</v>
      </c>
      <c r="H879" s="175">
        <v>25.61</v>
      </c>
      <c r="I879" s="86">
        <f t="shared" ref="I879:I880" si="78">IF(H879=" ",0,ROUND(G879*H879,2))</f>
        <v>102.44</v>
      </c>
    </row>
    <row r="880" spans="1:9" ht="25.5">
      <c r="A880" s="155" t="s">
        <v>413</v>
      </c>
      <c r="B880" s="28" t="s">
        <v>411</v>
      </c>
      <c r="C880" s="26"/>
      <c r="D880" s="149"/>
      <c r="E880" s="187" t="s">
        <v>1160</v>
      </c>
      <c r="F880" s="75" t="s">
        <v>711</v>
      </c>
      <c r="G880" s="85">
        <v>1</v>
      </c>
      <c r="H880" s="175">
        <v>6650</v>
      </c>
      <c r="I880" s="86">
        <f t="shared" si="78"/>
        <v>6650</v>
      </c>
    </row>
    <row r="881" spans="1:9">
      <c r="A881" s="87"/>
      <c r="B881" s="80"/>
      <c r="C881" s="80"/>
      <c r="D881" s="80"/>
      <c r="E881" s="88"/>
      <c r="F881" s="89"/>
      <c r="G881" s="6"/>
      <c r="H881" s="90"/>
      <c r="I881" s="91"/>
    </row>
    <row r="882" spans="1:9">
      <c r="A882" s="92" t="s">
        <v>15</v>
      </c>
      <c r="B882" s="81"/>
      <c r="C882" s="4"/>
      <c r="D882" s="80"/>
      <c r="E882" s="88"/>
      <c r="F882" s="5"/>
      <c r="G882" s="3"/>
      <c r="H882" s="93"/>
      <c r="I882" s="94"/>
    </row>
    <row r="883" spans="1:9">
      <c r="A883" s="95"/>
      <c r="B883" s="96"/>
      <c r="C883" s="97"/>
      <c r="D883" s="97"/>
      <c r="E883" s="330" t="s">
        <v>16</v>
      </c>
      <c r="F883" s="330"/>
      <c r="G883" s="330"/>
      <c r="H883" s="330"/>
      <c r="I883" s="98">
        <f>SUM(I878:I880)</f>
        <v>6835.72</v>
      </c>
    </row>
    <row r="886" spans="1:9" ht="90" customHeight="1">
      <c r="A886" s="158"/>
      <c r="B886" s="160"/>
      <c r="C886" s="99" t="s">
        <v>1005</v>
      </c>
      <c r="D886" s="327" t="s">
        <v>1162</v>
      </c>
      <c r="E886" s="328"/>
      <c r="F886" s="328"/>
      <c r="G886" s="329"/>
      <c r="H886" s="196" t="s">
        <v>711</v>
      </c>
      <c r="I886" s="184">
        <f>I895</f>
        <v>2229.19</v>
      </c>
    </row>
    <row r="887" spans="1:9">
      <c r="A887" s="159"/>
      <c r="B887" s="79"/>
      <c r="C887" s="82"/>
      <c r="D887" s="82"/>
      <c r="E887" s="83"/>
      <c r="F887" s="83"/>
      <c r="G887" s="83"/>
      <c r="H887" s="83"/>
      <c r="I887" s="84"/>
    </row>
    <row r="888" spans="1:9" ht="15.75">
      <c r="A888" s="76" t="s">
        <v>10</v>
      </c>
      <c r="B888" s="76" t="s">
        <v>412</v>
      </c>
      <c r="C888" s="76" t="s">
        <v>8</v>
      </c>
      <c r="D888" s="150"/>
      <c r="E888" s="151" t="s">
        <v>11</v>
      </c>
      <c r="F888" s="77" t="s">
        <v>409</v>
      </c>
      <c r="G888" s="78" t="s">
        <v>12</v>
      </c>
      <c r="H888" s="76" t="s">
        <v>13</v>
      </c>
      <c r="I888" s="78" t="s">
        <v>14</v>
      </c>
    </row>
    <row r="889" spans="1:9" ht="25.5">
      <c r="A889" s="152" t="s">
        <v>454</v>
      </c>
      <c r="B889" s="153" t="s">
        <v>1421</v>
      </c>
      <c r="C889" s="154">
        <v>88247</v>
      </c>
      <c r="D889" s="149"/>
      <c r="E889" s="148" t="s">
        <v>67</v>
      </c>
      <c r="F889" s="75" t="s">
        <v>33</v>
      </c>
      <c r="G889" s="85">
        <v>4</v>
      </c>
      <c r="H889" s="175">
        <v>20.82</v>
      </c>
      <c r="I889" s="86">
        <f>IF(H889=" ",0,ROUND(G889*H889,2))</f>
        <v>83.28</v>
      </c>
    </row>
    <row r="890" spans="1:9" ht="25.5">
      <c r="A890" s="155" t="s">
        <v>454</v>
      </c>
      <c r="B890" s="28" t="s">
        <v>1421</v>
      </c>
      <c r="C890" s="26">
        <v>88264</v>
      </c>
      <c r="D890" s="149"/>
      <c r="E890" s="149" t="s">
        <v>49</v>
      </c>
      <c r="F890" s="75" t="s">
        <v>33</v>
      </c>
      <c r="G890" s="85">
        <v>4</v>
      </c>
      <c r="H890" s="175">
        <v>25.61</v>
      </c>
      <c r="I890" s="86">
        <f t="shared" ref="I890:I892" si="79">IF(H890=" ",0,ROUND(G890*H890,2))</f>
        <v>102.44</v>
      </c>
    </row>
    <row r="891" spans="1:9" ht="25.5">
      <c r="A891" s="155" t="s">
        <v>413</v>
      </c>
      <c r="B891" s="28" t="s">
        <v>411</v>
      </c>
      <c r="C891" s="26"/>
      <c r="D891" s="149"/>
      <c r="E891" s="187" t="s">
        <v>1163</v>
      </c>
      <c r="F891" s="75" t="s">
        <v>711</v>
      </c>
      <c r="G891" s="85">
        <v>1</v>
      </c>
      <c r="H891" s="175">
        <v>1273.5</v>
      </c>
      <c r="I891" s="86">
        <f t="shared" si="79"/>
        <v>1273.5</v>
      </c>
    </row>
    <row r="892" spans="1:9" ht="25.5">
      <c r="A892" s="155" t="s">
        <v>413</v>
      </c>
      <c r="B892" s="28" t="s">
        <v>411</v>
      </c>
      <c r="C892" s="26"/>
      <c r="D892" s="149"/>
      <c r="E892" s="187" t="s">
        <v>1164</v>
      </c>
      <c r="F892" s="75" t="s">
        <v>711</v>
      </c>
      <c r="G892" s="85">
        <v>1</v>
      </c>
      <c r="H892" s="175">
        <v>769.96666666666658</v>
      </c>
      <c r="I892" s="86">
        <f t="shared" si="79"/>
        <v>769.97</v>
      </c>
    </row>
    <row r="893" spans="1:9">
      <c r="A893" s="87"/>
      <c r="B893" s="80"/>
      <c r="C893" s="80"/>
      <c r="D893" s="80"/>
      <c r="E893" s="88"/>
      <c r="F893" s="89"/>
      <c r="G893" s="6"/>
      <c r="H893" s="90"/>
      <c r="I893" s="91"/>
    </row>
    <row r="894" spans="1:9">
      <c r="A894" s="92" t="s">
        <v>15</v>
      </c>
      <c r="B894" s="81"/>
      <c r="C894" s="4"/>
      <c r="D894" s="80"/>
      <c r="E894" s="88"/>
      <c r="F894" s="5"/>
      <c r="G894" s="3"/>
      <c r="H894" s="93"/>
      <c r="I894" s="94"/>
    </row>
    <row r="895" spans="1:9">
      <c r="A895" s="95"/>
      <c r="B895" s="96"/>
      <c r="C895" s="97"/>
      <c r="D895" s="97"/>
      <c r="E895" s="330" t="s">
        <v>16</v>
      </c>
      <c r="F895" s="330"/>
      <c r="G895" s="330"/>
      <c r="H895" s="330"/>
      <c r="I895" s="98">
        <f>SUM(I889:I892)</f>
        <v>2229.19</v>
      </c>
    </row>
    <row r="898" spans="1:9" ht="45" customHeight="1">
      <c r="A898" s="158"/>
      <c r="B898" s="160"/>
      <c r="C898" s="99" t="s">
        <v>1009</v>
      </c>
      <c r="D898" s="327" t="s">
        <v>1167</v>
      </c>
      <c r="E898" s="328"/>
      <c r="F898" s="328"/>
      <c r="G898" s="329"/>
      <c r="H898" s="196" t="s">
        <v>711</v>
      </c>
      <c r="I898" s="184">
        <f>I907</f>
        <v>1753.8600000000001</v>
      </c>
    </row>
    <row r="899" spans="1:9">
      <c r="A899" s="159"/>
      <c r="B899" s="79"/>
      <c r="C899" s="82"/>
      <c r="D899" s="82"/>
      <c r="E899" s="83"/>
      <c r="F899" s="83"/>
      <c r="G899" s="83"/>
      <c r="H899" s="83"/>
      <c r="I899" s="84"/>
    </row>
    <row r="900" spans="1:9" ht="15.75">
      <c r="A900" s="76" t="s">
        <v>10</v>
      </c>
      <c r="B900" s="76" t="s">
        <v>412</v>
      </c>
      <c r="C900" s="76" t="s">
        <v>8</v>
      </c>
      <c r="D900" s="150"/>
      <c r="E900" s="151" t="s">
        <v>11</v>
      </c>
      <c r="F900" s="77" t="s">
        <v>409</v>
      </c>
      <c r="G900" s="78" t="s">
        <v>12</v>
      </c>
      <c r="H900" s="76" t="s">
        <v>13</v>
      </c>
      <c r="I900" s="78" t="s">
        <v>14</v>
      </c>
    </row>
    <row r="901" spans="1:9" ht="25.5">
      <c r="A901" s="152" t="s">
        <v>454</v>
      </c>
      <c r="B901" s="153" t="s">
        <v>1421</v>
      </c>
      <c r="C901" s="154">
        <v>88247</v>
      </c>
      <c r="D901" s="149"/>
      <c r="E901" s="148" t="s">
        <v>67</v>
      </c>
      <c r="F901" s="75" t="s">
        <v>33</v>
      </c>
      <c r="G901" s="85">
        <v>0.7</v>
      </c>
      <c r="H901" s="175">
        <v>20.82</v>
      </c>
      <c r="I901" s="86">
        <f>IF(H901=" ",0,ROUND(G901*H901,2))</f>
        <v>14.57</v>
      </c>
    </row>
    <row r="902" spans="1:9" ht="25.5">
      <c r="A902" s="155" t="s">
        <v>454</v>
      </c>
      <c r="B902" s="28" t="s">
        <v>1421</v>
      </c>
      <c r="C902" s="26">
        <v>88264</v>
      </c>
      <c r="D902" s="149"/>
      <c r="E902" s="149" t="s">
        <v>49</v>
      </c>
      <c r="F902" s="75" t="s">
        <v>33</v>
      </c>
      <c r="G902" s="85">
        <v>0.7</v>
      </c>
      <c r="H902" s="175">
        <v>25.61</v>
      </c>
      <c r="I902" s="86">
        <f t="shared" ref="I902:I904" si="80">IF(H902=" ",0,ROUND(G902*H902,2))</f>
        <v>17.93</v>
      </c>
    </row>
    <row r="903" spans="1:9" ht="51">
      <c r="A903" s="155" t="s">
        <v>413</v>
      </c>
      <c r="B903" s="28" t="s">
        <v>411</v>
      </c>
      <c r="C903" s="26"/>
      <c r="D903" s="149"/>
      <c r="E903" s="187" t="s">
        <v>1168</v>
      </c>
      <c r="F903" s="75" t="s">
        <v>711</v>
      </c>
      <c r="G903" s="85">
        <v>1</v>
      </c>
      <c r="H903" s="175">
        <v>1642.4733333333334</v>
      </c>
      <c r="I903" s="86">
        <f t="shared" si="80"/>
        <v>1642.47</v>
      </c>
    </row>
    <row r="904" spans="1:9" ht="25.5">
      <c r="A904" s="155" t="s">
        <v>413</v>
      </c>
      <c r="B904" s="28" t="s">
        <v>411</v>
      </c>
      <c r="C904" s="26"/>
      <c r="D904" s="149"/>
      <c r="E904" s="187" t="s">
        <v>1169</v>
      </c>
      <c r="F904" s="75" t="s">
        <v>711</v>
      </c>
      <c r="G904" s="85">
        <v>1</v>
      </c>
      <c r="H904" s="175">
        <v>78.89</v>
      </c>
      <c r="I904" s="86">
        <f t="shared" si="80"/>
        <v>78.89</v>
      </c>
    </row>
    <row r="905" spans="1:9">
      <c r="A905" s="87"/>
      <c r="B905" s="80"/>
      <c r="C905" s="80"/>
      <c r="D905" s="80"/>
      <c r="E905" s="88"/>
      <c r="F905" s="89"/>
      <c r="G905" s="6"/>
      <c r="H905" s="90"/>
      <c r="I905" s="91"/>
    </row>
    <row r="906" spans="1:9">
      <c r="A906" s="92" t="s">
        <v>15</v>
      </c>
      <c r="B906" s="81"/>
      <c r="C906" s="4"/>
      <c r="D906" s="80"/>
      <c r="E906" s="88"/>
      <c r="F906" s="5"/>
      <c r="G906" s="3"/>
      <c r="H906" s="93"/>
      <c r="I906" s="94"/>
    </row>
    <row r="907" spans="1:9">
      <c r="A907" s="95"/>
      <c r="B907" s="96"/>
      <c r="C907" s="97"/>
      <c r="D907" s="97"/>
      <c r="E907" s="330" t="s">
        <v>16</v>
      </c>
      <c r="F907" s="330"/>
      <c r="G907" s="330"/>
      <c r="H907" s="330"/>
      <c r="I907" s="98">
        <f>SUM(I901:I904)</f>
        <v>1753.8600000000001</v>
      </c>
    </row>
    <row r="910" spans="1:9" ht="60" customHeight="1">
      <c r="A910" s="158"/>
      <c r="B910" s="160"/>
      <c r="C910" s="99" t="s">
        <v>1013</v>
      </c>
      <c r="D910" s="327" t="s">
        <v>1342</v>
      </c>
      <c r="E910" s="328"/>
      <c r="F910" s="328"/>
      <c r="G910" s="329"/>
      <c r="H910" s="196" t="s">
        <v>711</v>
      </c>
      <c r="I910" s="184">
        <f>I918</f>
        <v>263.36</v>
      </c>
    </row>
    <row r="911" spans="1:9">
      <c r="A911" s="159"/>
      <c r="B911" s="79"/>
      <c r="C911" s="82"/>
      <c r="D911" s="82"/>
      <c r="E911" s="83"/>
      <c r="F911" s="83"/>
      <c r="G911" s="83"/>
      <c r="H911" s="83"/>
      <c r="I911" s="84"/>
    </row>
    <row r="912" spans="1:9" ht="15.75">
      <c r="A912" s="76" t="s">
        <v>10</v>
      </c>
      <c r="B912" s="76" t="s">
        <v>412</v>
      </c>
      <c r="C912" s="76" t="s">
        <v>8</v>
      </c>
      <c r="D912" s="150"/>
      <c r="E912" s="151" t="s">
        <v>11</v>
      </c>
      <c r="F912" s="77" t="s">
        <v>409</v>
      </c>
      <c r="G912" s="78" t="s">
        <v>12</v>
      </c>
      <c r="H912" s="76" t="s">
        <v>13</v>
      </c>
      <c r="I912" s="78" t="s">
        <v>14</v>
      </c>
    </row>
    <row r="913" spans="1:9" ht="25.5">
      <c r="A913" s="152" t="s">
        <v>454</v>
      </c>
      <c r="B913" s="153" t="s">
        <v>1421</v>
      </c>
      <c r="C913" s="154">
        <v>88247</v>
      </c>
      <c r="D913" s="149"/>
      <c r="E913" s="148" t="s">
        <v>67</v>
      </c>
      <c r="F913" s="75" t="s">
        <v>33</v>
      </c>
      <c r="G913" s="85">
        <v>0.7</v>
      </c>
      <c r="H913" s="175">
        <v>20.82</v>
      </c>
      <c r="I913" s="86">
        <f>IF(H913=" ",0,ROUND(G913*H913,2))</f>
        <v>14.57</v>
      </c>
    </row>
    <row r="914" spans="1:9" ht="25.5">
      <c r="A914" s="155" t="s">
        <v>454</v>
      </c>
      <c r="B914" s="28" t="s">
        <v>1421</v>
      </c>
      <c r="C914" s="26">
        <v>88264</v>
      </c>
      <c r="D914" s="149"/>
      <c r="E914" s="149" t="s">
        <v>49</v>
      </c>
      <c r="F914" s="75" t="s">
        <v>33</v>
      </c>
      <c r="G914" s="85">
        <v>0.7</v>
      </c>
      <c r="H914" s="175">
        <v>25.61</v>
      </c>
      <c r="I914" s="86">
        <f t="shared" ref="I914:I915" si="81">IF(H914=" ",0,ROUND(G914*H914,2))</f>
        <v>17.93</v>
      </c>
    </row>
    <row r="915" spans="1:9" ht="25.5">
      <c r="A915" s="155" t="s">
        <v>413</v>
      </c>
      <c r="B915" s="28" t="s">
        <v>411</v>
      </c>
      <c r="C915" s="26"/>
      <c r="D915" s="149"/>
      <c r="E915" s="187" t="s">
        <v>1171</v>
      </c>
      <c r="F915" s="75" t="s">
        <v>711</v>
      </c>
      <c r="G915" s="85">
        <v>1</v>
      </c>
      <c r="H915" s="175">
        <v>230.85666666666665</v>
      </c>
      <c r="I915" s="86">
        <f t="shared" si="81"/>
        <v>230.86</v>
      </c>
    </row>
    <row r="916" spans="1:9">
      <c r="A916" s="87"/>
      <c r="B916" s="80"/>
      <c r="C916" s="80"/>
      <c r="D916" s="80"/>
      <c r="E916" s="88"/>
      <c r="F916" s="89"/>
      <c r="G916" s="6"/>
      <c r="H916" s="90"/>
      <c r="I916" s="91"/>
    </row>
    <row r="917" spans="1:9">
      <c r="A917" s="92" t="s">
        <v>15</v>
      </c>
      <c r="B917" s="81"/>
      <c r="C917" s="4"/>
      <c r="D917" s="80"/>
      <c r="E917" s="88"/>
      <c r="F917" s="5"/>
      <c r="G917" s="3"/>
      <c r="H917" s="93"/>
      <c r="I917" s="94"/>
    </row>
    <row r="918" spans="1:9">
      <c r="A918" s="95"/>
      <c r="B918" s="96"/>
      <c r="C918" s="97"/>
      <c r="D918" s="97"/>
      <c r="E918" s="330" t="s">
        <v>16</v>
      </c>
      <c r="F918" s="330"/>
      <c r="G918" s="330"/>
      <c r="H918" s="330"/>
      <c r="I918" s="98">
        <f>SUM(I913:I915)</f>
        <v>263.36</v>
      </c>
    </row>
    <row r="921" spans="1:9" ht="30" customHeight="1">
      <c r="A921" s="158"/>
      <c r="B921" s="160"/>
      <c r="C921" s="99" t="s">
        <v>1014</v>
      </c>
      <c r="D921" s="327" t="s">
        <v>1173</v>
      </c>
      <c r="E921" s="328"/>
      <c r="F921" s="328"/>
      <c r="G921" s="329"/>
      <c r="H921" s="196" t="s">
        <v>711</v>
      </c>
      <c r="I921" s="184">
        <f>I929</f>
        <v>19.18</v>
      </c>
    </row>
    <row r="922" spans="1:9">
      <c r="A922" s="159"/>
      <c r="B922" s="79"/>
      <c r="C922" s="82"/>
      <c r="D922" s="82"/>
      <c r="E922" s="83"/>
      <c r="F922" s="83"/>
      <c r="G922" s="83"/>
      <c r="H922" s="83"/>
      <c r="I922" s="84"/>
    </row>
    <row r="923" spans="1:9" ht="15.75">
      <c r="A923" s="76" t="s">
        <v>10</v>
      </c>
      <c r="B923" s="76" t="s">
        <v>412</v>
      </c>
      <c r="C923" s="76" t="s">
        <v>8</v>
      </c>
      <c r="D923" s="150"/>
      <c r="E923" s="151" t="s">
        <v>11</v>
      </c>
      <c r="F923" s="77" t="s">
        <v>409</v>
      </c>
      <c r="G923" s="78" t="s">
        <v>12</v>
      </c>
      <c r="H923" s="76" t="s">
        <v>13</v>
      </c>
      <c r="I923" s="78" t="s">
        <v>14</v>
      </c>
    </row>
    <row r="924" spans="1:9" ht="25.5">
      <c r="A924" s="152" t="s">
        <v>454</v>
      </c>
      <c r="B924" s="153" t="s">
        <v>1421</v>
      </c>
      <c r="C924" s="154">
        <v>88247</v>
      </c>
      <c r="D924" s="149"/>
      <c r="E924" s="148" t="s">
        <v>67</v>
      </c>
      <c r="F924" s="75" t="s">
        <v>33</v>
      </c>
      <c r="G924" s="85">
        <v>0.5</v>
      </c>
      <c r="H924" s="175">
        <v>20.82</v>
      </c>
      <c r="I924" s="86">
        <f>IF(H924=" ",0,ROUND(G924*H924,2))</f>
        <v>10.41</v>
      </c>
    </row>
    <row r="925" spans="1:9" ht="25.5">
      <c r="A925" s="155" t="s">
        <v>455</v>
      </c>
      <c r="B925" s="28" t="s">
        <v>1421</v>
      </c>
      <c r="C925" s="26">
        <v>34618</v>
      </c>
      <c r="D925" s="149"/>
      <c r="E925" s="149" t="s">
        <v>330</v>
      </c>
      <c r="F925" s="75" t="s">
        <v>75</v>
      </c>
      <c r="G925" s="85">
        <v>0.7</v>
      </c>
      <c r="H925" s="175">
        <v>5.61</v>
      </c>
      <c r="I925" s="86">
        <f t="shared" ref="I925:I926" si="82">IF(H925=" ",0,ROUND(G925*H925,2))</f>
        <v>3.93</v>
      </c>
    </row>
    <row r="926" spans="1:9">
      <c r="A926" s="155" t="s">
        <v>413</v>
      </c>
      <c r="B926" s="28" t="s">
        <v>411</v>
      </c>
      <c r="C926" s="26"/>
      <c r="D926" s="149"/>
      <c r="E926" s="187" t="s">
        <v>1174</v>
      </c>
      <c r="F926" s="75" t="s">
        <v>711</v>
      </c>
      <c r="G926" s="85">
        <v>1</v>
      </c>
      <c r="H926" s="175">
        <v>4.8420000000000005</v>
      </c>
      <c r="I926" s="86">
        <f t="shared" si="82"/>
        <v>4.84</v>
      </c>
    </row>
    <row r="927" spans="1:9">
      <c r="A927" s="87"/>
      <c r="B927" s="80"/>
      <c r="C927" s="80"/>
      <c r="D927" s="80"/>
      <c r="E927" s="88"/>
      <c r="F927" s="89"/>
      <c r="G927" s="6"/>
      <c r="H927" s="90"/>
      <c r="I927" s="91"/>
    </row>
    <row r="928" spans="1:9">
      <c r="A928" s="92" t="s">
        <v>15</v>
      </c>
      <c r="B928" s="81"/>
      <c r="C928" s="4"/>
      <c r="D928" s="80"/>
      <c r="E928" s="88"/>
      <c r="F928" s="5"/>
      <c r="G928" s="3"/>
      <c r="H928" s="93"/>
      <c r="I928" s="94"/>
    </row>
    <row r="929" spans="1:9">
      <c r="A929" s="95"/>
      <c r="B929" s="96"/>
      <c r="C929" s="97"/>
      <c r="D929" s="97"/>
      <c r="E929" s="330" t="s">
        <v>16</v>
      </c>
      <c r="F929" s="330"/>
      <c r="G929" s="330"/>
      <c r="H929" s="330"/>
      <c r="I929" s="98">
        <f>SUM(I924:I926)</f>
        <v>19.18</v>
      </c>
    </row>
    <row r="932" spans="1:9" ht="30" customHeight="1">
      <c r="A932" s="158"/>
      <c r="B932" s="160"/>
      <c r="C932" s="99" t="s">
        <v>1015</v>
      </c>
      <c r="D932" s="327" t="s">
        <v>1176</v>
      </c>
      <c r="E932" s="328"/>
      <c r="F932" s="328"/>
      <c r="G932" s="329"/>
      <c r="H932" s="196" t="s">
        <v>711</v>
      </c>
      <c r="I932" s="184">
        <f>I940</f>
        <v>27.08</v>
      </c>
    </row>
    <row r="933" spans="1:9">
      <c r="A933" s="159"/>
      <c r="B933" s="79"/>
      <c r="C933" s="82"/>
      <c r="D933" s="82"/>
      <c r="E933" s="83"/>
      <c r="F933" s="83"/>
      <c r="G933" s="83"/>
      <c r="H933" s="83"/>
      <c r="I933" s="84"/>
    </row>
    <row r="934" spans="1:9" ht="15.75">
      <c r="A934" s="76" t="s">
        <v>10</v>
      </c>
      <c r="B934" s="76" t="s">
        <v>412</v>
      </c>
      <c r="C934" s="76" t="s">
        <v>8</v>
      </c>
      <c r="D934" s="150"/>
      <c r="E934" s="151" t="s">
        <v>11</v>
      </c>
      <c r="F934" s="77" t="s">
        <v>409</v>
      </c>
      <c r="G934" s="78" t="s">
        <v>12</v>
      </c>
      <c r="H934" s="76" t="s">
        <v>13</v>
      </c>
      <c r="I934" s="78" t="s">
        <v>14</v>
      </c>
    </row>
    <row r="935" spans="1:9" ht="25.5">
      <c r="A935" s="152" t="s">
        <v>454</v>
      </c>
      <c r="B935" s="153" t="s">
        <v>1421</v>
      </c>
      <c r="C935" s="154">
        <v>88247</v>
      </c>
      <c r="D935" s="149"/>
      <c r="E935" s="148" t="s">
        <v>67</v>
      </c>
      <c r="F935" s="75" t="s">
        <v>33</v>
      </c>
      <c r="G935" s="85">
        <v>0.5</v>
      </c>
      <c r="H935" s="175">
        <v>20.82</v>
      </c>
      <c r="I935" s="86">
        <f>IF(H935=" ",0,ROUND(G935*H935,2))</f>
        <v>10.41</v>
      </c>
    </row>
    <row r="936" spans="1:9" ht="25.5">
      <c r="A936" s="155" t="s">
        <v>455</v>
      </c>
      <c r="B936" s="28" t="s">
        <v>1421</v>
      </c>
      <c r="C936" s="26">
        <v>34618</v>
      </c>
      <c r="D936" s="149"/>
      <c r="E936" s="149" t="s">
        <v>330</v>
      </c>
      <c r="F936" s="75" t="s">
        <v>75</v>
      </c>
      <c r="G936" s="85">
        <v>0.7</v>
      </c>
      <c r="H936" s="175">
        <v>5.61</v>
      </c>
      <c r="I936" s="86">
        <f t="shared" ref="I936:I937" si="83">IF(H936=" ",0,ROUND(G936*H936,2))</f>
        <v>3.93</v>
      </c>
    </row>
    <row r="937" spans="1:9">
      <c r="A937" s="155" t="s">
        <v>413</v>
      </c>
      <c r="B937" s="28" t="s">
        <v>411</v>
      </c>
      <c r="C937" s="26"/>
      <c r="D937" s="149"/>
      <c r="E937" s="187" t="s">
        <v>1177</v>
      </c>
      <c r="F937" s="75" t="s">
        <v>711</v>
      </c>
      <c r="G937" s="85">
        <v>1</v>
      </c>
      <c r="H937" s="175">
        <v>12.7425</v>
      </c>
      <c r="I937" s="86">
        <f t="shared" si="83"/>
        <v>12.74</v>
      </c>
    </row>
    <row r="938" spans="1:9">
      <c r="A938" s="87"/>
      <c r="B938" s="80"/>
      <c r="C938" s="80"/>
      <c r="D938" s="80"/>
      <c r="E938" s="88"/>
      <c r="F938" s="89"/>
      <c r="G938" s="6"/>
      <c r="H938" s="90"/>
      <c r="I938" s="91"/>
    </row>
    <row r="939" spans="1:9">
      <c r="A939" s="92" t="s">
        <v>15</v>
      </c>
      <c r="B939" s="81"/>
      <c r="C939" s="4"/>
      <c r="D939" s="80"/>
      <c r="E939" s="88"/>
      <c r="F939" s="5"/>
      <c r="G939" s="3"/>
      <c r="H939" s="93"/>
      <c r="I939" s="94"/>
    </row>
    <row r="940" spans="1:9">
      <c r="A940" s="95"/>
      <c r="B940" s="96"/>
      <c r="C940" s="97"/>
      <c r="D940" s="97"/>
      <c r="E940" s="330" t="s">
        <v>16</v>
      </c>
      <c r="F940" s="330"/>
      <c r="G940" s="330"/>
      <c r="H940" s="330"/>
      <c r="I940" s="98">
        <f>SUM(I935:I937)</f>
        <v>27.08</v>
      </c>
    </row>
    <row r="943" spans="1:9" ht="105" customHeight="1">
      <c r="A943" s="158"/>
      <c r="B943" s="160"/>
      <c r="C943" s="99" t="s">
        <v>1016</v>
      </c>
      <c r="D943" s="327" t="s">
        <v>1343</v>
      </c>
      <c r="E943" s="328"/>
      <c r="F943" s="328"/>
      <c r="G943" s="329"/>
      <c r="H943" s="196" t="s">
        <v>711</v>
      </c>
      <c r="I943" s="184">
        <f>I952</f>
        <v>152.9</v>
      </c>
    </row>
    <row r="944" spans="1:9">
      <c r="A944" s="159"/>
      <c r="B944" s="79"/>
      <c r="C944" s="82"/>
      <c r="D944" s="82"/>
      <c r="E944" s="83"/>
      <c r="F944" s="83"/>
      <c r="G944" s="83"/>
      <c r="H944" s="83"/>
      <c r="I944" s="84"/>
    </row>
    <row r="945" spans="1:9" ht="15.75">
      <c r="A945" s="76" t="s">
        <v>10</v>
      </c>
      <c r="B945" s="76" t="s">
        <v>412</v>
      </c>
      <c r="C945" s="76" t="s">
        <v>8</v>
      </c>
      <c r="D945" s="150"/>
      <c r="E945" s="151" t="s">
        <v>11</v>
      </c>
      <c r="F945" s="77" t="s">
        <v>409</v>
      </c>
      <c r="G945" s="78" t="s">
        <v>12</v>
      </c>
      <c r="H945" s="76" t="s">
        <v>13</v>
      </c>
      <c r="I945" s="78" t="s">
        <v>14</v>
      </c>
    </row>
    <row r="946" spans="1:9" ht="25.5">
      <c r="A946" s="152" t="s">
        <v>454</v>
      </c>
      <c r="B946" s="153" t="s">
        <v>1421</v>
      </c>
      <c r="C946" s="154">
        <v>88247</v>
      </c>
      <c r="D946" s="149"/>
      <c r="E946" s="148" t="s">
        <v>67</v>
      </c>
      <c r="F946" s="75" t="s">
        <v>33</v>
      </c>
      <c r="G946" s="85">
        <v>0.5</v>
      </c>
      <c r="H946" s="175">
        <v>20.82</v>
      </c>
      <c r="I946" s="86">
        <f>IF(H946=" ",0,ROUND(G946*H946,2))</f>
        <v>10.41</v>
      </c>
    </row>
    <row r="947" spans="1:9" ht="25.5">
      <c r="A947" s="155" t="s">
        <v>454</v>
      </c>
      <c r="B947" s="28" t="s">
        <v>1421</v>
      </c>
      <c r="C947" s="26">
        <v>88264</v>
      </c>
      <c r="D947" s="149"/>
      <c r="E947" s="149" t="s">
        <v>49</v>
      </c>
      <c r="F947" s="75" t="s">
        <v>33</v>
      </c>
      <c r="G947" s="85">
        <v>0.5</v>
      </c>
      <c r="H947" s="175">
        <v>25.61</v>
      </c>
      <c r="I947" s="86">
        <f t="shared" ref="I947:I949" si="84">IF(H947=" ",0,ROUND(G947*H947,2))</f>
        <v>12.81</v>
      </c>
    </row>
    <row r="948" spans="1:9">
      <c r="A948" s="155" t="s">
        <v>413</v>
      </c>
      <c r="B948" s="28" t="s">
        <v>411</v>
      </c>
      <c r="C948" s="26"/>
      <c r="D948" s="149"/>
      <c r="E948" s="187" t="s">
        <v>1179</v>
      </c>
      <c r="F948" s="75" t="s">
        <v>711</v>
      </c>
      <c r="G948" s="85">
        <v>1</v>
      </c>
      <c r="H948" s="175">
        <v>97.793333333333337</v>
      </c>
      <c r="I948" s="86">
        <f t="shared" si="84"/>
        <v>97.79</v>
      </c>
    </row>
    <row r="949" spans="1:9">
      <c r="A949" s="155" t="s">
        <v>413</v>
      </c>
      <c r="B949" s="28" t="s">
        <v>411</v>
      </c>
      <c r="C949" s="26"/>
      <c r="D949" s="149"/>
      <c r="E949" s="187" t="s">
        <v>1180</v>
      </c>
      <c r="F949" s="75" t="s">
        <v>711</v>
      </c>
      <c r="G949" s="85">
        <v>2</v>
      </c>
      <c r="H949" s="175">
        <v>15.946666666666665</v>
      </c>
      <c r="I949" s="86">
        <f t="shared" si="84"/>
        <v>31.89</v>
      </c>
    </row>
    <row r="950" spans="1:9">
      <c r="A950" s="87"/>
      <c r="B950" s="80"/>
      <c r="C950" s="80"/>
      <c r="D950" s="80"/>
      <c r="E950" s="88"/>
      <c r="F950" s="89"/>
      <c r="G950" s="6"/>
      <c r="H950" s="90"/>
      <c r="I950" s="91"/>
    </row>
    <row r="951" spans="1:9">
      <c r="A951" s="92" t="s">
        <v>15</v>
      </c>
      <c r="B951" s="81"/>
      <c r="C951" s="4"/>
      <c r="D951" s="80"/>
      <c r="E951" s="88"/>
      <c r="F951" s="5"/>
      <c r="G951" s="3"/>
      <c r="H951" s="93"/>
      <c r="I951" s="94"/>
    </row>
    <row r="952" spans="1:9">
      <c r="A952" s="95"/>
      <c r="B952" s="96"/>
      <c r="C952" s="97"/>
      <c r="D952" s="97"/>
      <c r="E952" s="330" t="s">
        <v>16</v>
      </c>
      <c r="F952" s="330"/>
      <c r="G952" s="330"/>
      <c r="H952" s="330"/>
      <c r="I952" s="98">
        <f>SUM(I946:I949)</f>
        <v>152.9</v>
      </c>
    </row>
    <row r="955" spans="1:9" ht="75" customHeight="1">
      <c r="A955" s="158"/>
      <c r="B955" s="160"/>
      <c r="C955" s="99" t="s">
        <v>1022</v>
      </c>
      <c r="D955" s="327" t="s">
        <v>1182</v>
      </c>
      <c r="E955" s="328"/>
      <c r="F955" s="328"/>
      <c r="G955" s="329"/>
      <c r="H955" s="196" t="s">
        <v>711</v>
      </c>
      <c r="I955" s="184">
        <f>I963</f>
        <v>188.33</v>
      </c>
    </row>
    <row r="956" spans="1:9">
      <c r="A956" s="159"/>
      <c r="B956" s="79"/>
      <c r="C956" s="82"/>
      <c r="D956" s="82"/>
      <c r="E956" s="83"/>
      <c r="F956" s="83"/>
      <c r="G956" s="83"/>
      <c r="H956" s="83"/>
      <c r="I956" s="84"/>
    </row>
    <row r="957" spans="1:9" ht="15.75">
      <c r="A957" s="76" t="s">
        <v>10</v>
      </c>
      <c r="B957" s="76" t="s">
        <v>412</v>
      </c>
      <c r="C957" s="76" t="s">
        <v>8</v>
      </c>
      <c r="D957" s="150"/>
      <c r="E957" s="151" t="s">
        <v>11</v>
      </c>
      <c r="F957" s="77" t="s">
        <v>409</v>
      </c>
      <c r="G957" s="78" t="s">
        <v>12</v>
      </c>
      <c r="H957" s="76" t="s">
        <v>13</v>
      </c>
      <c r="I957" s="78" t="s">
        <v>14</v>
      </c>
    </row>
    <row r="958" spans="1:9" ht="25.5">
      <c r="A958" s="152" t="s">
        <v>454</v>
      </c>
      <c r="B958" s="153" t="s">
        <v>1421</v>
      </c>
      <c r="C958" s="154">
        <v>88247</v>
      </c>
      <c r="D958" s="149"/>
      <c r="E958" s="148" t="s">
        <v>67</v>
      </c>
      <c r="F958" s="75" t="s">
        <v>33</v>
      </c>
      <c r="G958" s="85">
        <v>0.5</v>
      </c>
      <c r="H958" s="175">
        <v>20.82</v>
      </c>
      <c r="I958" s="86">
        <f>IF(H958=" ",0,ROUND(G958*H958,2))</f>
        <v>10.41</v>
      </c>
    </row>
    <row r="959" spans="1:9" ht="25.5">
      <c r="A959" s="155" t="s">
        <v>454</v>
      </c>
      <c r="B959" s="28" t="s">
        <v>1421</v>
      </c>
      <c r="C959" s="26">
        <v>88264</v>
      </c>
      <c r="D959" s="149"/>
      <c r="E959" s="149" t="s">
        <v>49</v>
      </c>
      <c r="F959" s="75" t="s">
        <v>33</v>
      </c>
      <c r="G959" s="85">
        <v>0.5</v>
      </c>
      <c r="H959" s="175">
        <v>25.61</v>
      </c>
      <c r="I959" s="86">
        <f t="shared" ref="I959:I960" si="85">IF(H959=" ",0,ROUND(G959*H959,2))</f>
        <v>12.81</v>
      </c>
    </row>
    <row r="960" spans="1:9" ht="25.5">
      <c r="A960" s="155" t="s">
        <v>413</v>
      </c>
      <c r="B960" s="28" t="s">
        <v>411</v>
      </c>
      <c r="C960" s="26"/>
      <c r="D960" s="149"/>
      <c r="E960" s="187" t="s">
        <v>1183</v>
      </c>
      <c r="F960" s="75" t="s">
        <v>711</v>
      </c>
      <c r="G960" s="85">
        <v>1</v>
      </c>
      <c r="H960" s="175">
        <v>165.11</v>
      </c>
      <c r="I960" s="86">
        <f t="shared" si="85"/>
        <v>165.11</v>
      </c>
    </row>
    <row r="961" spans="1:9">
      <c r="A961" s="87"/>
      <c r="B961" s="80"/>
      <c r="C961" s="80"/>
      <c r="D961" s="80"/>
      <c r="E961" s="88"/>
      <c r="F961" s="89"/>
      <c r="G961" s="6"/>
      <c r="H961" s="90"/>
      <c r="I961" s="91"/>
    </row>
    <row r="962" spans="1:9">
      <c r="A962" s="92" t="s">
        <v>15</v>
      </c>
      <c r="B962" s="81"/>
      <c r="C962" s="4"/>
      <c r="D962" s="80"/>
      <c r="E962" s="88"/>
      <c r="F962" s="5"/>
      <c r="G962" s="3"/>
      <c r="H962" s="93"/>
      <c r="I962" s="94"/>
    </row>
    <row r="963" spans="1:9">
      <c r="A963" s="95"/>
      <c r="B963" s="96"/>
      <c r="C963" s="97"/>
      <c r="D963" s="97"/>
      <c r="E963" s="330" t="s">
        <v>16</v>
      </c>
      <c r="F963" s="330"/>
      <c r="G963" s="330"/>
      <c r="H963" s="330"/>
      <c r="I963" s="98">
        <f>SUM(I958:I960)</f>
        <v>188.33</v>
      </c>
    </row>
    <row r="966" spans="1:9" ht="30" customHeight="1">
      <c r="A966" s="158"/>
      <c r="B966" s="160"/>
      <c r="C966" s="99" t="s">
        <v>1023</v>
      </c>
      <c r="D966" s="327" t="s">
        <v>1185</v>
      </c>
      <c r="E966" s="328"/>
      <c r="F966" s="328"/>
      <c r="G966" s="329"/>
      <c r="H966" s="196" t="s">
        <v>711</v>
      </c>
      <c r="I966" s="184">
        <f>I975</f>
        <v>214.38</v>
      </c>
    </row>
    <row r="967" spans="1:9">
      <c r="A967" s="159"/>
      <c r="B967" s="79"/>
      <c r="C967" s="82"/>
      <c r="D967" s="82"/>
      <c r="E967" s="83"/>
      <c r="F967" s="83"/>
      <c r="G967" s="83"/>
      <c r="H967" s="83"/>
      <c r="I967" s="84"/>
    </row>
    <row r="968" spans="1:9" ht="15.75">
      <c r="A968" s="76" t="s">
        <v>10</v>
      </c>
      <c r="B968" s="76" t="s">
        <v>412</v>
      </c>
      <c r="C968" s="76" t="s">
        <v>8</v>
      </c>
      <c r="D968" s="150"/>
      <c r="E968" s="151" t="s">
        <v>11</v>
      </c>
      <c r="F968" s="77" t="s">
        <v>409</v>
      </c>
      <c r="G968" s="78" t="s">
        <v>12</v>
      </c>
      <c r="H968" s="76" t="s">
        <v>13</v>
      </c>
      <c r="I968" s="78" t="s">
        <v>14</v>
      </c>
    </row>
    <row r="969" spans="1:9" ht="25.5">
      <c r="A969" s="152" t="s">
        <v>454</v>
      </c>
      <c r="B969" s="153" t="s">
        <v>1421</v>
      </c>
      <c r="C969" s="154">
        <v>88247</v>
      </c>
      <c r="D969" s="149"/>
      <c r="E969" s="148" t="s">
        <v>67</v>
      </c>
      <c r="F969" s="75" t="s">
        <v>33</v>
      </c>
      <c r="G969" s="85">
        <v>0.5</v>
      </c>
      <c r="H969" s="175">
        <v>20.82</v>
      </c>
      <c r="I969" s="86">
        <f>IF(H969=" ",0,ROUND(G969*H969,2))</f>
        <v>10.41</v>
      </c>
    </row>
    <row r="970" spans="1:9" ht="25.5">
      <c r="A970" s="155" t="s">
        <v>454</v>
      </c>
      <c r="B970" s="28" t="s">
        <v>1421</v>
      </c>
      <c r="C970" s="26">
        <v>88264</v>
      </c>
      <c r="D970" s="149"/>
      <c r="E970" s="149" t="s">
        <v>49</v>
      </c>
      <c r="F970" s="75" t="s">
        <v>33</v>
      </c>
      <c r="G970" s="85">
        <v>0.5</v>
      </c>
      <c r="H970" s="175">
        <v>25.61</v>
      </c>
      <c r="I970" s="86">
        <f t="shared" ref="I970:I972" si="86">IF(H970=" ",0,ROUND(G970*H970,2))</f>
        <v>12.81</v>
      </c>
    </row>
    <row r="971" spans="1:9" ht="25.5">
      <c r="A971" s="155" t="s">
        <v>413</v>
      </c>
      <c r="B971" s="28" t="s">
        <v>411</v>
      </c>
      <c r="C971" s="26"/>
      <c r="D971" s="149"/>
      <c r="E971" s="187" t="s">
        <v>1186</v>
      </c>
      <c r="F971" s="75" t="s">
        <v>711</v>
      </c>
      <c r="G971" s="85">
        <v>1</v>
      </c>
      <c r="H971" s="175">
        <v>124.15333333333332</v>
      </c>
      <c r="I971" s="86">
        <f t="shared" si="86"/>
        <v>124.15</v>
      </c>
    </row>
    <row r="972" spans="1:9" ht="25.5">
      <c r="A972" s="155" t="s">
        <v>413</v>
      </c>
      <c r="B972" s="28" t="s">
        <v>411</v>
      </c>
      <c r="C972" s="26"/>
      <c r="D972" s="149"/>
      <c r="E972" s="187" t="s">
        <v>1187</v>
      </c>
      <c r="F972" s="75" t="s">
        <v>711</v>
      </c>
      <c r="G972" s="85">
        <v>1</v>
      </c>
      <c r="H972" s="175">
        <v>67.013333333333335</v>
      </c>
      <c r="I972" s="86">
        <f t="shared" si="86"/>
        <v>67.010000000000005</v>
      </c>
    </row>
    <row r="973" spans="1:9">
      <c r="A973" s="87"/>
      <c r="B973" s="80"/>
      <c r="C973" s="80"/>
      <c r="D973" s="80"/>
      <c r="E973" s="88"/>
      <c r="F973" s="89"/>
      <c r="G973" s="6"/>
      <c r="H973" s="90"/>
      <c r="I973" s="91"/>
    </row>
    <row r="974" spans="1:9">
      <c r="A974" s="92" t="s">
        <v>15</v>
      </c>
      <c r="B974" s="81"/>
      <c r="C974" s="4"/>
      <c r="D974" s="80"/>
      <c r="E974" s="88"/>
      <c r="F974" s="5"/>
      <c r="G974" s="3"/>
      <c r="H974" s="93"/>
      <c r="I974" s="94"/>
    </row>
    <row r="975" spans="1:9">
      <c r="A975" s="95"/>
      <c r="B975" s="96"/>
      <c r="C975" s="97"/>
      <c r="D975" s="97"/>
      <c r="E975" s="330" t="s">
        <v>16</v>
      </c>
      <c r="F975" s="330"/>
      <c r="G975" s="330"/>
      <c r="H975" s="330"/>
      <c r="I975" s="98">
        <f>SUM(I969:I972)</f>
        <v>214.38</v>
      </c>
    </row>
    <row r="978" spans="1:9" ht="30" customHeight="1">
      <c r="A978" s="158"/>
      <c r="B978" s="160"/>
      <c r="C978" s="99" t="s">
        <v>1024</v>
      </c>
      <c r="D978" s="327" t="s">
        <v>1189</v>
      </c>
      <c r="E978" s="328"/>
      <c r="F978" s="328"/>
      <c r="G978" s="329"/>
      <c r="H978" s="196" t="s">
        <v>711</v>
      </c>
      <c r="I978" s="184">
        <f>I987</f>
        <v>239.95999999999998</v>
      </c>
    </row>
    <row r="979" spans="1:9">
      <c r="A979" s="159"/>
      <c r="B979" s="79"/>
      <c r="C979" s="82"/>
      <c r="D979" s="82"/>
      <c r="E979" s="83"/>
      <c r="F979" s="83"/>
      <c r="G979" s="83"/>
      <c r="H979" s="83"/>
      <c r="I979" s="84"/>
    </row>
    <row r="980" spans="1:9" ht="15.75">
      <c r="A980" s="76" t="s">
        <v>10</v>
      </c>
      <c r="B980" s="76" t="s">
        <v>412</v>
      </c>
      <c r="C980" s="76" t="s">
        <v>8</v>
      </c>
      <c r="D980" s="150"/>
      <c r="E980" s="151" t="s">
        <v>11</v>
      </c>
      <c r="F980" s="77" t="s">
        <v>409</v>
      </c>
      <c r="G980" s="78" t="s">
        <v>12</v>
      </c>
      <c r="H980" s="76" t="s">
        <v>13</v>
      </c>
      <c r="I980" s="78" t="s">
        <v>14</v>
      </c>
    </row>
    <row r="981" spans="1:9" ht="25.5">
      <c r="A981" s="152" t="s">
        <v>454</v>
      </c>
      <c r="B981" s="153" t="s">
        <v>1421</v>
      </c>
      <c r="C981" s="154">
        <v>88247</v>
      </c>
      <c r="D981" s="149"/>
      <c r="E981" s="148" t="s">
        <v>67</v>
      </c>
      <c r="F981" s="75" t="s">
        <v>33</v>
      </c>
      <c r="G981" s="85">
        <v>0.5</v>
      </c>
      <c r="H981" s="175">
        <v>20.82</v>
      </c>
      <c r="I981" s="86">
        <f>IF(H981=" ",0,ROUND(G981*H981,2))</f>
        <v>10.41</v>
      </c>
    </row>
    <row r="982" spans="1:9" ht="25.5">
      <c r="A982" s="155" t="s">
        <v>454</v>
      </c>
      <c r="B982" s="28" t="s">
        <v>1421</v>
      </c>
      <c r="C982" s="26">
        <v>88264</v>
      </c>
      <c r="D982" s="149"/>
      <c r="E982" s="149" t="s">
        <v>49</v>
      </c>
      <c r="F982" s="75" t="s">
        <v>33</v>
      </c>
      <c r="G982" s="85">
        <v>0.5</v>
      </c>
      <c r="H982" s="175">
        <v>25.61</v>
      </c>
      <c r="I982" s="86">
        <f t="shared" ref="I982:I984" si="87">IF(H982=" ",0,ROUND(G982*H982,2))</f>
        <v>12.81</v>
      </c>
    </row>
    <row r="983" spans="1:9" ht="25.5">
      <c r="A983" s="155" t="s">
        <v>413</v>
      </c>
      <c r="B983" s="28" t="s">
        <v>411</v>
      </c>
      <c r="C983" s="26"/>
      <c r="D983" s="149"/>
      <c r="E983" s="187" t="s">
        <v>1190</v>
      </c>
      <c r="F983" s="75" t="s">
        <v>711</v>
      </c>
      <c r="G983" s="85">
        <v>1</v>
      </c>
      <c r="H983" s="175">
        <v>149.72999999999999</v>
      </c>
      <c r="I983" s="86">
        <f t="shared" si="87"/>
        <v>149.72999999999999</v>
      </c>
    </row>
    <row r="984" spans="1:9" ht="25.5">
      <c r="A984" s="155" t="s">
        <v>413</v>
      </c>
      <c r="B984" s="28" t="s">
        <v>411</v>
      </c>
      <c r="C984" s="26"/>
      <c r="D984" s="149"/>
      <c r="E984" s="187" t="s">
        <v>1187</v>
      </c>
      <c r="F984" s="75" t="s">
        <v>711</v>
      </c>
      <c r="G984" s="85">
        <v>1</v>
      </c>
      <c r="H984" s="175">
        <v>67.013333333333335</v>
      </c>
      <c r="I984" s="86">
        <f t="shared" si="87"/>
        <v>67.010000000000005</v>
      </c>
    </row>
    <row r="985" spans="1:9">
      <c r="A985" s="87"/>
      <c r="B985" s="80"/>
      <c r="C985" s="80"/>
      <c r="D985" s="80"/>
      <c r="E985" s="88"/>
      <c r="F985" s="89"/>
      <c r="G985" s="6"/>
      <c r="H985" s="90"/>
      <c r="I985" s="91"/>
    </row>
    <row r="986" spans="1:9">
      <c r="A986" s="92" t="s">
        <v>15</v>
      </c>
      <c r="B986" s="81"/>
      <c r="C986" s="4"/>
      <c r="D986" s="80"/>
      <c r="E986" s="88"/>
      <c r="F986" s="5"/>
      <c r="G986" s="3"/>
      <c r="H986" s="93"/>
      <c r="I986" s="94"/>
    </row>
    <row r="987" spans="1:9">
      <c r="A987" s="95"/>
      <c r="B987" s="96"/>
      <c r="C987" s="97"/>
      <c r="D987" s="97"/>
      <c r="E987" s="330" t="s">
        <v>16</v>
      </c>
      <c r="F987" s="330"/>
      <c r="G987" s="330"/>
      <c r="H987" s="330"/>
      <c r="I987" s="98">
        <f>SUM(I981:I984)</f>
        <v>239.95999999999998</v>
      </c>
    </row>
    <row r="990" spans="1:9" ht="30" customHeight="1">
      <c r="A990" s="158"/>
      <c r="B990" s="160"/>
      <c r="C990" s="99" t="s">
        <v>1025</v>
      </c>
      <c r="D990" s="327" t="s">
        <v>1192</v>
      </c>
      <c r="E990" s="328"/>
      <c r="F990" s="328"/>
      <c r="G990" s="329"/>
      <c r="H990" s="196" t="s">
        <v>711</v>
      </c>
      <c r="I990" s="184">
        <f>I998</f>
        <v>135.16</v>
      </c>
    </row>
    <row r="991" spans="1:9">
      <c r="A991" s="159"/>
      <c r="B991" s="79"/>
      <c r="C991" s="82"/>
      <c r="D991" s="82"/>
      <c r="E991" s="83"/>
      <c r="F991" s="83"/>
      <c r="G991" s="83"/>
      <c r="H991" s="83"/>
      <c r="I991" s="84"/>
    </row>
    <row r="992" spans="1:9" ht="15.75">
      <c r="A992" s="76" t="s">
        <v>10</v>
      </c>
      <c r="B992" s="76" t="s">
        <v>412</v>
      </c>
      <c r="C992" s="76" t="s">
        <v>8</v>
      </c>
      <c r="D992" s="150"/>
      <c r="E992" s="151" t="s">
        <v>11</v>
      </c>
      <c r="F992" s="77" t="s">
        <v>409</v>
      </c>
      <c r="G992" s="78" t="s">
        <v>12</v>
      </c>
      <c r="H992" s="76" t="s">
        <v>13</v>
      </c>
      <c r="I992" s="78" t="s">
        <v>14</v>
      </c>
    </row>
    <row r="993" spans="1:9" ht="25.5">
      <c r="A993" s="152" t="s">
        <v>454</v>
      </c>
      <c r="B993" s="153" t="s">
        <v>1421</v>
      </c>
      <c r="C993" s="154">
        <v>88247</v>
      </c>
      <c r="D993" s="149"/>
      <c r="E993" s="148" t="s">
        <v>67</v>
      </c>
      <c r="F993" s="75" t="s">
        <v>33</v>
      </c>
      <c r="G993" s="85">
        <v>0.7</v>
      </c>
      <c r="H993" s="175">
        <v>20.82</v>
      </c>
      <c r="I993" s="86">
        <f>IF(H993=" ",0,ROUND(G993*H993,2))</f>
        <v>14.57</v>
      </c>
    </row>
    <row r="994" spans="1:9" ht="25.5">
      <c r="A994" s="155" t="s">
        <v>454</v>
      </c>
      <c r="B994" s="28" t="s">
        <v>1421</v>
      </c>
      <c r="C994" s="26">
        <v>88264</v>
      </c>
      <c r="D994" s="149"/>
      <c r="E994" s="149" t="s">
        <v>49</v>
      </c>
      <c r="F994" s="75" t="s">
        <v>33</v>
      </c>
      <c r="G994" s="85">
        <v>0.7</v>
      </c>
      <c r="H994" s="175">
        <v>25.61</v>
      </c>
      <c r="I994" s="86">
        <f t="shared" ref="I994:I995" si="88">IF(H994=" ",0,ROUND(G994*H994,2))</f>
        <v>17.93</v>
      </c>
    </row>
    <row r="995" spans="1:9">
      <c r="A995" s="155" t="s">
        <v>413</v>
      </c>
      <c r="B995" s="28" t="s">
        <v>411</v>
      </c>
      <c r="C995" s="26"/>
      <c r="D995" s="149"/>
      <c r="E995" s="187" t="s">
        <v>1193</v>
      </c>
      <c r="F995" s="75" t="s">
        <v>711</v>
      </c>
      <c r="G995" s="85">
        <v>1</v>
      </c>
      <c r="H995" s="175">
        <v>102.66333333333334</v>
      </c>
      <c r="I995" s="86">
        <f t="shared" si="88"/>
        <v>102.66</v>
      </c>
    </row>
    <row r="996" spans="1:9">
      <c r="A996" s="87"/>
      <c r="B996" s="80"/>
      <c r="C996" s="80"/>
      <c r="D996" s="80"/>
      <c r="E996" s="88"/>
      <c r="F996" s="89"/>
      <c r="G996" s="6"/>
      <c r="H996" s="90"/>
      <c r="I996" s="91"/>
    </row>
    <row r="997" spans="1:9">
      <c r="A997" s="92" t="s">
        <v>15</v>
      </c>
      <c r="B997" s="81"/>
      <c r="C997" s="4"/>
      <c r="D997" s="80"/>
      <c r="E997" s="88"/>
      <c r="F997" s="5"/>
      <c r="G997" s="3"/>
      <c r="H997" s="93"/>
      <c r="I997" s="94"/>
    </row>
    <row r="998" spans="1:9">
      <c r="A998" s="95"/>
      <c r="B998" s="96"/>
      <c r="C998" s="97"/>
      <c r="D998" s="97"/>
      <c r="E998" s="330" t="s">
        <v>16</v>
      </c>
      <c r="F998" s="330"/>
      <c r="G998" s="330"/>
      <c r="H998" s="330"/>
      <c r="I998" s="98">
        <f>SUM(I993:I995)</f>
        <v>135.16</v>
      </c>
    </row>
    <row r="1001" spans="1:9" ht="30" customHeight="1">
      <c r="A1001" s="158"/>
      <c r="B1001" s="160"/>
      <c r="C1001" s="99" t="s">
        <v>1026</v>
      </c>
      <c r="D1001" s="327" t="s">
        <v>1195</v>
      </c>
      <c r="E1001" s="328"/>
      <c r="F1001" s="328"/>
      <c r="G1001" s="329"/>
      <c r="H1001" s="196" t="s">
        <v>711</v>
      </c>
      <c r="I1001" s="184">
        <f>I1009</f>
        <v>338.68</v>
      </c>
    </row>
    <row r="1002" spans="1:9">
      <c r="A1002" s="159"/>
      <c r="B1002" s="79"/>
      <c r="C1002" s="82"/>
      <c r="D1002" s="82"/>
      <c r="E1002" s="83"/>
      <c r="F1002" s="83"/>
      <c r="G1002" s="83"/>
      <c r="H1002" s="83"/>
      <c r="I1002" s="84"/>
    </row>
    <row r="1003" spans="1:9" ht="15.75">
      <c r="A1003" s="76" t="s">
        <v>10</v>
      </c>
      <c r="B1003" s="76" t="s">
        <v>412</v>
      </c>
      <c r="C1003" s="76" t="s">
        <v>8</v>
      </c>
      <c r="D1003" s="150"/>
      <c r="E1003" s="151" t="s">
        <v>11</v>
      </c>
      <c r="F1003" s="77" t="s">
        <v>409</v>
      </c>
      <c r="G1003" s="78" t="s">
        <v>12</v>
      </c>
      <c r="H1003" s="76" t="s">
        <v>13</v>
      </c>
      <c r="I1003" s="78" t="s">
        <v>14</v>
      </c>
    </row>
    <row r="1004" spans="1:9" ht="25.5">
      <c r="A1004" s="152" t="s">
        <v>454</v>
      </c>
      <c r="B1004" s="153" t="s">
        <v>1421</v>
      </c>
      <c r="C1004" s="154">
        <v>88247</v>
      </c>
      <c r="D1004" s="149"/>
      <c r="E1004" s="148" t="s">
        <v>67</v>
      </c>
      <c r="F1004" s="75" t="s">
        <v>33</v>
      </c>
      <c r="G1004" s="85">
        <v>0.7</v>
      </c>
      <c r="H1004" s="175">
        <v>20.82</v>
      </c>
      <c r="I1004" s="86">
        <f>IF(H1004=" ",0,ROUND(G1004*H1004,2))</f>
        <v>14.57</v>
      </c>
    </row>
    <row r="1005" spans="1:9" ht="25.5">
      <c r="A1005" s="155" t="s">
        <v>454</v>
      </c>
      <c r="B1005" s="28" t="s">
        <v>1421</v>
      </c>
      <c r="C1005" s="26">
        <v>88264</v>
      </c>
      <c r="D1005" s="149"/>
      <c r="E1005" s="149" t="s">
        <v>49</v>
      </c>
      <c r="F1005" s="75" t="s">
        <v>33</v>
      </c>
      <c r="G1005" s="85">
        <v>0.7</v>
      </c>
      <c r="H1005" s="175">
        <v>25.61</v>
      </c>
      <c r="I1005" s="86">
        <f t="shared" ref="I1005:I1006" si="89">IF(H1005=" ",0,ROUND(G1005*H1005,2))</f>
        <v>17.93</v>
      </c>
    </row>
    <row r="1006" spans="1:9">
      <c r="A1006" s="155" t="s">
        <v>413</v>
      </c>
      <c r="B1006" s="28" t="s">
        <v>411</v>
      </c>
      <c r="C1006" s="26"/>
      <c r="D1006" s="149"/>
      <c r="E1006" s="187" t="s">
        <v>1196</v>
      </c>
      <c r="F1006" s="75" t="s">
        <v>711</v>
      </c>
      <c r="G1006" s="85">
        <v>1</v>
      </c>
      <c r="H1006" s="175">
        <v>306.18333333333334</v>
      </c>
      <c r="I1006" s="86">
        <f t="shared" si="89"/>
        <v>306.18</v>
      </c>
    </row>
    <row r="1007" spans="1:9">
      <c r="A1007" s="87"/>
      <c r="B1007" s="80"/>
      <c r="C1007" s="80"/>
      <c r="D1007" s="80"/>
      <c r="E1007" s="88"/>
      <c r="F1007" s="89"/>
      <c r="G1007" s="6"/>
      <c r="H1007" s="90"/>
      <c r="I1007" s="91"/>
    </row>
    <row r="1008" spans="1:9">
      <c r="A1008" s="92" t="s">
        <v>15</v>
      </c>
      <c r="B1008" s="81"/>
      <c r="C1008" s="4"/>
      <c r="D1008" s="80"/>
      <c r="E1008" s="88"/>
      <c r="F1008" s="5"/>
      <c r="G1008" s="3"/>
      <c r="H1008" s="93"/>
      <c r="I1008" s="94"/>
    </row>
    <row r="1009" spans="1:9">
      <c r="A1009" s="95"/>
      <c r="B1009" s="96"/>
      <c r="C1009" s="97"/>
      <c r="D1009" s="97"/>
      <c r="E1009" s="330" t="s">
        <v>16</v>
      </c>
      <c r="F1009" s="330"/>
      <c r="G1009" s="330"/>
      <c r="H1009" s="330"/>
      <c r="I1009" s="98">
        <f>SUM(I1004:I1006)</f>
        <v>338.68</v>
      </c>
    </row>
    <row r="1012" spans="1:9" ht="30" customHeight="1">
      <c r="A1012" s="158"/>
      <c r="B1012" s="160"/>
      <c r="C1012" s="99" t="s">
        <v>1027</v>
      </c>
      <c r="D1012" s="327" t="s">
        <v>1344</v>
      </c>
      <c r="E1012" s="328"/>
      <c r="F1012" s="328"/>
      <c r="G1012" s="329"/>
      <c r="H1012" s="196" t="s">
        <v>711</v>
      </c>
      <c r="I1012" s="184">
        <f>I1021</f>
        <v>80.990000000000009</v>
      </c>
    </row>
    <row r="1013" spans="1:9">
      <c r="A1013" s="159"/>
      <c r="B1013" s="79"/>
      <c r="C1013" s="82"/>
      <c r="D1013" s="82"/>
      <c r="E1013" s="83"/>
      <c r="F1013" s="83"/>
      <c r="G1013" s="83"/>
      <c r="H1013" s="83"/>
      <c r="I1013" s="84"/>
    </row>
    <row r="1014" spans="1:9" ht="15.75">
      <c r="A1014" s="76" t="s">
        <v>10</v>
      </c>
      <c r="B1014" s="76" t="s">
        <v>412</v>
      </c>
      <c r="C1014" s="76" t="s">
        <v>8</v>
      </c>
      <c r="D1014" s="150"/>
      <c r="E1014" s="151" t="s">
        <v>11</v>
      </c>
      <c r="F1014" s="77" t="s">
        <v>409</v>
      </c>
      <c r="G1014" s="78" t="s">
        <v>12</v>
      </c>
      <c r="H1014" s="76" t="s">
        <v>13</v>
      </c>
      <c r="I1014" s="78" t="s">
        <v>14</v>
      </c>
    </row>
    <row r="1015" spans="1:9" ht="25.5">
      <c r="A1015" s="152" t="s">
        <v>454</v>
      </c>
      <c r="B1015" s="153" t="s">
        <v>1421</v>
      </c>
      <c r="C1015" s="154">
        <v>88247</v>
      </c>
      <c r="D1015" s="149"/>
      <c r="E1015" s="148" t="s">
        <v>67</v>
      </c>
      <c r="F1015" s="75" t="s">
        <v>33</v>
      </c>
      <c r="G1015" s="85">
        <v>0.3</v>
      </c>
      <c r="H1015" s="175">
        <v>20.82</v>
      </c>
      <c r="I1015" s="86">
        <f>IF(H1015=" ",0,ROUND(G1015*H1015,2))</f>
        <v>6.25</v>
      </c>
    </row>
    <row r="1016" spans="1:9" ht="25.5">
      <c r="A1016" s="155" t="s">
        <v>454</v>
      </c>
      <c r="B1016" s="28" t="s">
        <v>1421</v>
      </c>
      <c r="C1016" s="26">
        <v>88264</v>
      </c>
      <c r="D1016" s="149"/>
      <c r="E1016" s="149" t="s">
        <v>49</v>
      </c>
      <c r="F1016" s="75" t="s">
        <v>33</v>
      </c>
      <c r="G1016" s="85">
        <v>0.3</v>
      </c>
      <c r="H1016" s="175">
        <v>25.61</v>
      </c>
      <c r="I1016" s="86">
        <f t="shared" ref="I1016:I1018" si="90">IF(H1016=" ",0,ROUND(G1016*H1016,2))</f>
        <v>7.68</v>
      </c>
    </row>
    <row r="1017" spans="1:9">
      <c r="A1017" s="155" t="s">
        <v>413</v>
      </c>
      <c r="B1017" s="28" t="s">
        <v>411</v>
      </c>
      <c r="C1017" s="26"/>
      <c r="D1017" s="149"/>
      <c r="E1017" s="187" t="s">
        <v>1198</v>
      </c>
      <c r="F1017" s="75" t="s">
        <v>711</v>
      </c>
      <c r="G1017" s="85">
        <v>1</v>
      </c>
      <c r="H1017" s="175">
        <v>23.416666666666668</v>
      </c>
      <c r="I1017" s="86">
        <f t="shared" ref="I1017" si="91">IF(H1017=" ",0,ROUND(G1017*H1017,2))</f>
        <v>23.42</v>
      </c>
    </row>
    <row r="1018" spans="1:9" ht="25.5">
      <c r="A1018" s="155" t="s">
        <v>413</v>
      </c>
      <c r="B1018" s="28" t="s">
        <v>411</v>
      </c>
      <c r="C1018" s="26"/>
      <c r="D1018" s="149"/>
      <c r="E1018" s="187" t="s">
        <v>1199</v>
      </c>
      <c r="F1018" s="75" t="s">
        <v>711</v>
      </c>
      <c r="G1018" s="85">
        <v>1</v>
      </c>
      <c r="H1018" s="175">
        <v>43.640000000000008</v>
      </c>
      <c r="I1018" s="86">
        <f t="shared" si="90"/>
        <v>43.64</v>
      </c>
    </row>
    <row r="1019" spans="1:9">
      <c r="A1019" s="87"/>
      <c r="B1019" s="80"/>
      <c r="C1019" s="80"/>
      <c r="D1019" s="80"/>
      <c r="E1019" s="88"/>
      <c r="F1019" s="89"/>
      <c r="G1019" s="6"/>
      <c r="H1019" s="90"/>
      <c r="I1019" s="91"/>
    </row>
    <row r="1020" spans="1:9">
      <c r="A1020" s="92" t="s">
        <v>15</v>
      </c>
      <c r="B1020" s="81"/>
      <c r="C1020" s="4"/>
      <c r="D1020" s="80"/>
      <c r="E1020" s="88"/>
      <c r="F1020" s="5"/>
      <c r="G1020" s="3"/>
      <c r="H1020" s="93"/>
      <c r="I1020" s="94"/>
    </row>
    <row r="1021" spans="1:9">
      <c r="A1021" s="95"/>
      <c r="B1021" s="96"/>
      <c r="C1021" s="97"/>
      <c r="D1021" s="97"/>
      <c r="E1021" s="330" t="s">
        <v>16</v>
      </c>
      <c r="F1021" s="330"/>
      <c r="G1021" s="330"/>
      <c r="H1021" s="330"/>
      <c r="I1021" s="98">
        <f>SUM(I1015:I1018)</f>
        <v>80.990000000000009</v>
      </c>
    </row>
    <row r="1024" spans="1:9" ht="45" customHeight="1">
      <c r="A1024" s="158"/>
      <c r="B1024" s="160"/>
      <c r="C1024" s="99" t="s">
        <v>1028</v>
      </c>
      <c r="D1024" s="327" t="s">
        <v>1201</v>
      </c>
      <c r="E1024" s="328"/>
      <c r="F1024" s="328"/>
      <c r="G1024" s="329"/>
      <c r="H1024" s="196" t="s">
        <v>711</v>
      </c>
      <c r="I1024" s="184">
        <f>I1031</f>
        <v>2.6</v>
      </c>
    </row>
    <row r="1025" spans="1:9">
      <c r="A1025" s="159"/>
      <c r="B1025" s="79"/>
      <c r="C1025" s="82"/>
      <c r="D1025" s="82"/>
      <c r="E1025" s="83"/>
      <c r="F1025" s="83"/>
      <c r="G1025" s="83"/>
      <c r="H1025" s="83"/>
      <c r="I1025" s="84"/>
    </row>
    <row r="1026" spans="1:9" ht="15.75">
      <c r="A1026" s="76" t="s">
        <v>10</v>
      </c>
      <c r="B1026" s="76" t="s">
        <v>412</v>
      </c>
      <c r="C1026" s="76" t="s">
        <v>8</v>
      </c>
      <c r="D1026" s="150"/>
      <c r="E1026" s="151" t="s">
        <v>11</v>
      </c>
      <c r="F1026" s="77" t="s">
        <v>409</v>
      </c>
      <c r="G1026" s="78" t="s">
        <v>12</v>
      </c>
      <c r="H1026" s="76" t="s">
        <v>13</v>
      </c>
      <c r="I1026" s="78" t="s">
        <v>14</v>
      </c>
    </row>
    <row r="1027" spans="1:9" ht="25.5">
      <c r="A1027" s="155" t="s">
        <v>454</v>
      </c>
      <c r="B1027" s="28" t="s">
        <v>1421</v>
      </c>
      <c r="C1027" s="26">
        <v>88264</v>
      </c>
      <c r="D1027" s="149"/>
      <c r="E1027" s="148" t="s">
        <v>49</v>
      </c>
      <c r="F1027" s="75" t="s">
        <v>33</v>
      </c>
      <c r="G1027" s="85">
        <v>0.1</v>
      </c>
      <c r="H1027" s="175">
        <v>25.61</v>
      </c>
      <c r="I1027" s="86">
        <f>IF(H1027=" ",0,ROUND(G1027*H1027,2))</f>
        <v>2.56</v>
      </c>
    </row>
    <row r="1028" spans="1:9" ht="25.5">
      <c r="A1028" s="155" t="s">
        <v>413</v>
      </c>
      <c r="B1028" s="28" t="s">
        <v>411</v>
      </c>
      <c r="C1028" s="26"/>
      <c r="D1028" s="149"/>
      <c r="E1028" s="187" t="s">
        <v>1202</v>
      </c>
      <c r="F1028" s="75" t="s">
        <v>711</v>
      </c>
      <c r="G1028" s="85">
        <v>3.1250000000000002E-3</v>
      </c>
      <c r="H1028" s="175">
        <v>12.18</v>
      </c>
      <c r="I1028" s="86">
        <f t="shared" ref="I1028" si="92">IF(H1028=" ",0,ROUND(G1028*H1028,2))</f>
        <v>0.04</v>
      </c>
    </row>
    <row r="1029" spans="1:9">
      <c r="A1029" s="87"/>
      <c r="B1029" s="80"/>
      <c r="C1029" s="80"/>
      <c r="D1029" s="80"/>
      <c r="E1029" s="88"/>
      <c r="F1029" s="89"/>
      <c r="G1029" s="6"/>
      <c r="H1029" s="90"/>
      <c r="I1029" s="91"/>
    </row>
    <row r="1030" spans="1:9">
      <c r="A1030" s="92" t="s">
        <v>15</v>
      </c>
      <c r="B1030" s="81"/>
      <c r="C1030" s="4"/>
      <c r="D1030" s="80"/>
      <c r="E1030" s="88"/>
      <c r="F1030" s="5"/>
      <c r="G1030" s="3"/>
      <c r="H1030" s="93"/>
      <c r="I1030" s="94"/>
    </row>
    <row r="1031" spans="1:9">
      <c r="A1031" s="95"/>
      <c r="B1031" s="96"/>
      <c r="C1031" s="97"/>
      <c r="D1031" s="97"/>
      <c r="E1031" s="330" t="s">
        <v>16</v>
      </c>
      <c r="F1031" s="330"/>
      <c r="G1031" s="330"/>
      <c r="H1031" s="330"/>
      <c r="I1031" s="98">
        <f>SUM(I1027:I1028)</f>
        <v>2.6</v>
      </c>
    </row>
    <row r="1034" spans="1:9" ht="30" customHeight="1">
      <c r="A1034" s="158"/>
      <c r="B1034" s="160"/>
      <c r="C1034" s="99" t="s">
        <v>1029</v>
      </c>
      <c r="D1034" s="327" t="s">
        <v>1204</v>
      </c>
      <c r="E1034" s="328"/>
      <c r="F1034" s="328"/>
      <c r="G1034" s="329"/>
      <c r="H1034" s="196" t="s">
        <v>28</v>
      </c>
      <c r="I1034" s="184">
        <f>I1041</f>
        <v>22.54</v>
      </c>
    </row>
    <row r="1035" spans="1:9">
      <c r="A1035" s="159"/>
      <c r="B1035" s="79"/>
      <c r="C1035" s="82"/>
      <c r="D1035" s="82"/>
      <c r="E1035" s="83"/>
      <c r="F1035" s="83"/>
      <c r="G1035" s="83"/>
      <c r="H1035" s="83"/>
      <c r="I1035" s="84"/>
    </row>
    <row r="1036" spans="1:9" ht="15.75">
      <c r="A1036" s="76" t="s">
        <v>10</v>
      </c>
      <c r="B1036" s="76" t="s">
        <v>412</v>
      </c>
      <c r="C1036" s="76" t="s">
        <v>8</v>
      </c>
      <c r="D1036" s="150"/>
      <c r="E1036" s="151" t="s">
        <v>11</v>
      </c>
      <c r="F1036" s="77" t="s">
        <v>409</v>
      </c>
      <c r="G1036" s="78" t="s">
        <v>12</v>
      </c>
      <c r="H1036" s="76" t="s">
        <v>13</v>
      </c>
      <c r="I1036" s="78" t="s">
        <v>14</v>
      </c>
    </row>
    <row r="1037" spans="1:9" ht="25.5">
      <c r="A1037" s="155" t="s">
        <v>454</v>
      </c>
      <c r="B1037" s="28" t="s">
        <v>1421</v>
      </c>
      <c r="C1037" s="26">
        <v>88264</v>
      </c>
      <c r="D1037" s="149"/>
      <c r="E1037" s="148" t="s">
        <v>49</v>
      </c>
      <c r="F1037" s="75" t="s">
        <v>33</v>
      </c>
      <c r="G1037" s="85">
        <v>0.1</v>
      </c>
      <c r="H1037" s="175">
        <v>25.61</v>
      </c>
      <c r="I1037" s="86">
        <f>IF(H1037=" ",0,ROUND(G1037*H1037,2))</f>
        <v>2.56</v>
      </c>
    </row>
    <row r="1038" spans="1:9" ht="38.25">
      <c r="A1038" s="155" t="s">
        <v>455</v>
      </c>
      <c r="B1038" s="28" t="s">
        <v>1421</v>
      </c>
      <c r="C1038" s="26">
        <v>39606</v>
      </c>
      <c r="D1038" s="149"/>
      <c r="E1038" s="149" t="s">
        <v>359</v>
      </c>
      <c r="F1038" s="75" t="s">
        <v>72</v>
      </c>
      <c r="G1038" s="85">
        <v>1</v>
      </c>
      <c r="H1038" s="175">
        <v>19.98</v>
      </c>
      <c r="I1038" s="86">
        <f t="shared" ref="I1038" si="93">IF(H1038=" ",0,ROUND(G1038*H1038,2))</f>
        <v>19.98</v>
      </c>
    </row>
    <row r="1039" spans="1:9">
      <c r="A1039" s="87"/>
      <c r="B1039" s="80"/>
      <c r="C1039" s="80"/>
      <c r="D1039" s="80"/>
      <c r="E1039" s="88"/>
      <c r="F1039" s="89"/>
      <c r="G1039" s="6"/>
      <c r="H1039" s="90"/>
      <c r="I1039" s="91"/>
    </row>
    <row r="1040" spans="1:9">
      <c r="A1040" s="92" t="s">
        <v>15</v>
      </c>
      <c r="B1040" s="81"/>
      <c r="C1040" s="4"/>
      <c r="D1040" s="80"/>
      <c r="E1040" s="88"/>
      <c r="F1040" s="5"/>
      <c r="G1040" s="3"/>
      <c r="H1040" s="93"/>
      <c r="I1040" s="94"/>
    </row>
    <row r="1041" spans="1:9">
      <c r="A1041" s="95"/>
      <c r="B1041" s="96"/>
      <c r="C1041" s="97"/>
      <c r="D1041" s="97"/>
      <c r="E1041" s="330" t="s">
        <v>16</v>
      </c>
      <c r="F1041" s="330"/>
      <c r="G1041" s="330"/>
      <c r="H1041" s="330"/>
      <c r="I1041" s="98">
        <f>SUM(I1037:I1038)</f>
        <v>22.54</v>
      </c>
    </row>
    <row r="1044" spans="1:9" ht="60" customHeight="1">
      <c r="A1044" s="158"/>
      <c r="B1044" s="160"/>
      <c r="C1044" s="99" t="s">
        <v>1031</v>
      </c>
      <c r="D1044" s="327" t="s">
        <v>1206</v>
      </c>
      <c r="E1044" s="328"/>
      <c r="F1044" s="328"/>
      <c r="G1044" s="329"/>
      <c r="H1044" s="196" t="s">
        <v>28</v>
      </c>
      <c r="I1044" s="184">
        <f>I1052</f>
        <v>349.45</v>
      </c>
    </row>
    <row r="1045" spans="1:9">
      <c r="A1045" s="159"/>
      <c r="B1045" s="79"/>
      <c r="C1045" s="82"/>
      <c r="D1045" s="82"/>
      <c r="E1045" s="83"/>
      <c r="F1045" s="83"/>
      <c r="G1045" s="83"/>
      <c r="H1045" s="83"/>
      <c r="I1045" s="84"/>
    </row>
    <row r="1046" spans="1:9" ht="15.75">
      <c r="A1046" s="76" t="s">
        <v>10</v>
      </c>
      <c r="B1046" s="76" t="s">
        <v>412</v>
      </c>
      <c r="C1046" s="76" t="s">
        <v>8</v>
      </c>
      <c r="D1046" s="150"/>
      <c r="E1046" s="151" t="s">
        <v>11</v>
      </c>
      <c r="F1046" s="77" t="s">
        <v>409</v>
      </c>
      <c r="G1046" s="78" t="s">
        <v>12</v>
      </c>
      <c r="H1046" s="76" t="s">
        <v>13</v>
      </c>
      <c r="I1046" s="78" t="s">
        <v>14</v>
      </c>
    </row>
    <row r="1047" spans="1:9" ht="25.5">
      <c r="A1047" s="152" t="s">
        <v>454</v>
      </c>
      <c r="B1047" s="153" t="s">
        <v>1421</v>
      </c>
      <c r="C1047" s="154">
        <v>88247</v>
      </c>
      <c r="D1047" s="149"/>
      <c r="E1047" s="148" t="s">
        <v>67</v>
      </c>
      <c r="F1047" s="75" t="s">
        <v>33</v>
      </c>
      <c r="G1047" s="85">
        <v>2</v>
      </c>
      <c r="H1047" s="175">
        <v>20.82</v>
      </c>
      <c r="I1047" s="86">
        <f>IF(H1047=" ",0,ROUND(G1047*H1047,2))</f>
        <v>41.64</v>
      </c>
    </row>
    <row r="1048" spans="1:9" ht="25.5">
      <c r="A1048" s="155" t="s">
        <v>454</v>
      </c>
      <c r="B1048" s="28" t="s">
        <v>1421</v>
      </c>
      <c r="C1048" s="26">
        <v>88264</v>
      </c>
      <c r="D1048" s="149"/>
      <c r="E1048" s="149" t="s">
        <v>49</v>
      </c>
      <c r="F1048" s="75" t="s">
        <v>33</v>
      </c>
      <c r="G1048" s="85">
        <v>1</v>
      </c>
      <c r="H1048" s="175">
        <v>25.61</v>
      </c>
      <c r="I1048" s="86">
        <f t="shared" ref="I1048:I1049" si="94">IF(H1048=" ",0,ROUND(G1048*H1048,2))</f>
        <v>25.61</v>
      </c>
    </row>
    <row r="1049" spans="1:9" ht="25.5">
      <c r="A1049" s="155" t="s">
        <v>413</v>
      </c>
      <c r="B1049" s="28" t="s">
        <v>411</v>
      </c>
      <c r="C1049" s="26"/>
      <c r="D1049" s="149"/>
      <c r="E1049" s="187" t="s">
        <v>1207</v>
      </c>
      <c r="F1049" s="75" t="s">
        <v>711</v>
      </c>
      <c r="G1049" s="85">
        <v>1</v>
      </c>
      <c r="H1049" s="175">
        <v>282.2</v>
      </c>
      <c r="I1049" s="86">
        <f t="shared" si="94"/>
        <v>282.2</v>
      </c>
    </row>
    <row r="1050" spans="1:9">
      <c r="A1050" s="87"/>
      <c r="B1050" s="80"/>
      <c r="C1050" s="80"/>
      <c r="D1050" s="80"/>
      <c r="E1050" s="88"/>
      <c r="F1050" s="89"/>
      <c r="G1050" s="6"/>
      <c r="H1050" s="90"/>
      <c r="I1050" s="91"/>
    </row>
    <row r="1051" spans="1:9">
      <c r="A1051" s="92" t="s">
        <v>15</v>
      </c>
      <c r="B1051" s="81"/>
      <c r="C1051" s="4"/>
      <c r="D1051" s="80"/>
      <c r="E1051" s="88"/>
      <c r="F1051" s="5"/>
      <c r="G1051" s="3"/>
      <c r="H1051" s="93"/>
      <c r="I1051" s="94"/>
    </row>
    <row r="1052" spans="1:9">
      <c r="A1052" s="95"/>
      <c r="B1052" s="96"/>
      <c r="C1052" s="97"/>
      <c r="D1052" s="97"/>
      <c r="E1052" s="330" t="s">
        <v>16</v>
      </c>
      <c r="F1052" s="330"/>
      <c r="G1052" s="330"/>
      <c r="H1052" s="330"/>
      <c r="I1052" s="98">
        <f>SUM(I1047:I1049)</f>
        <v>349.45</v>
      </c>
    </row>
    <row r="1055" spans="1:9" ht="165" customHeight="1">
      <c r="A1055" s="158"/>
      <c r="B1055" s="160"/>
      <c r="C1055" s="99" t="s">
        <v>1033</v>
      </c>
      <c r="D1055" s="327" t="s">
        <v>1209</v>
      </c>
      <c r="E1055" s="328"/>
      <c r="F1055" s="328"/>
      <c r="G1055" s="329"/>
      <c r="H1055" s="196" t="s">
        <v>28</v>
      </c>
      <c r="I1055" s="184">
        <f>I1062</f>
        <v>276.31</v>
      </c>
    </row>
    <row r="1056" spans="1:9">
      <c r="A1056" s="159"/>
      <c r="B1056" s="79"/>
      <c r="C1056" s="82"/>
      <c r="D1056" s="82"/>
      <c r="E1056" s="83"/>
      <c r="F1056" s="83"/>
      <c r="G1056" s="83"/>
      <c r="H1056" s="83"/>
      <c r="I1056" s="84"/>
    </row>
    <row r="1057" spans="1:9" ht="15.75">
      <c r="A1057" s="76" t="s">
        <v>10</v>
      </c>
      <c r="B1057" s="76" t="s">
        <v>412</v>
      </c>
      <c r="C1057" s="76" t="s">
        <v>8</v>
      </c>
      <c r="D1057" s="150"/>
      <c r="E1057" s="151" t="s">
        <v>11</v>
      </c>
      <c r="F1057" s="77" t="s">
        <v>409</v>
      </c>
      <c r="G1057" s="78" t="s">
        <v>12</v>
      </c>
      <c r="H1057" s="76" t="s">
        <v>13</v>
      </c>
      <c r="I1057" s="78" t="s">
        <v>14</v>
      </c>
    </row>
    <row r="1058" spans="1:9" ht="25.5">
      <c r="A1058" s="155" t="s">
        <v>454</v>
      </c>
      <c r="B1058" s="28" t="s">
        <v>1421</v>
      </c>
      <c r="C1058" s="26">
        <v>88264</v>
      </c>
      <c r="D1058" s="149"/>
      <c r="E1058" s="148" t="s">
        <v>49</v>
      </c>
      <c r="F1058" s="75" t="s">
        <v>33</v>
      </c>
      <c r="G1058" s="85">
        <v>0.5</v>
      </c>
      <c r="H1058" s="175">
        <v>25.61</v>
      </c>
      <c r="I1058" s="86">
        <f>IF(H1058=" ",0,ROUND(G1058*H1058,2))</f>
        <v>12.81</v>
      </c>
    </row>
    <row r="1059" spans="1:9" ht="25.5">
      <c r="A1059" s="155" t="s">
        <v>413</v>
      </c>
      <c r="B1059" s="28" t="s">
        <v>411</v>
      </c>
      <c r="C1059" s="26"/>
      <c r="D1059" s="149"/>
      <c r="E1059" s="187" t="s">
        <v>1210</v>
      </c>
      <c r="F1059" s="75" t="s">
        <v>711</v>
      </c>
      <c r="G1059" s="85">
        <v>1</v>
      </c>
      <c r="H1059" s="175">
        <v>263.5</v>
      </c>
      <c r="I1059" s="86">
        <f t="shared" ref="I1059" si="95">IF(H1059=" ",0,ROUND(G1059*H1059,2))</f>
        <v>263.5</v>
      </c>
    </row>
    <row r="1060" spans="1:9">
      <c r="A1060" s="87"/>
      <c r="B1060" s="80"/>
      <c r="C1060" s="80"/>
      <c r="D1060" s="80"/>
      <c r="E1060" s="88"/>
      <c r="F1060" s="89"/>
      <c r="G1060" s="6"/>
      <c r="H1060" s="90"/>
      <c r="I1060" s="91"/>
    </row>
    <row r="1061" spans="1:9">
      <c r="A1061" s="92" t="s">
        <v>15</v>
      </c>
      <c r="B1061" s="81"/>
      <c r="C1061" s="4"/>
      <c r="D1061" s="80"/>
      <c r="E1061" s="88"/>
      <c r="F1061" s="5"/>
      <c r="G1061" s="3"/>
      <c r="H1061" s="93"/>
      <c r="I1061" s="94"/>
    </row>
    <row r="1062" spans="1:9">
      <c r="A1062" s="95"/>
      <c r="B1062" s="96"/>
      <c r="C1062" s="97"/>
      <c r="D1062" s="97"/>
      <c r="E1062" s="330" t="s">
        <v>16</v>
      </c>
      <c r="F1062" s="330"/>
      <c r="G1062" s="330"/>
      <c r="H1062" s="330"/>
      <c r="I1062" s="98">
        <f>SUM(I1058:I1059)</f>
        <v>276.31</v>
      </c>
    </row>
    <row r="1065" spans="1:9" ht="30" customHeight="1">
      <c r="A1065" s="158"/>
      <c r="B1065" s="160"/>
      <c r="C1065" s="99" t="s">
        <v>1035</v>
      </c>
      <c r="D1065" s="327" t="s">
        <v>1212</v>
      </c>
      <c r="E1065" s="328"/>
      <c r="F1065" s="328"/>
      <c r="G1065" s="329"/>
      <c r="H1065" s="196" t="s">
        <v>28</v>
      </c>
      <c r="I1065" s="184">
        <f>I1073</f>
        <v>70.12</v>
      </c>
    </row>
    <row r="1066" spans="1:9">
      <c r="A1066" s="159"/>
      <c r="B1066" s="79"/>
      <c r="C1066" s="82"/>
      <c r="D1066" s="82"/>
      <c r="E1066" s="83"/>
      <c r="F1066" s="83"/>
      <c r="G1066" s="83"/>
      <c r="H1066" s="83"/>
      <c r="I1066" s="84"/>
    </row>
    <row r="1067" spans="1:9" ht="15.75">
      <c r="A1067" s="76" t="s">
        <v>10</v>
      </c>
      <c r="B1067" s="76" t="s">
        <v>412</v>
      </c>
      <c r="C1067" s="76" t="s">
        <v>8</v>
      </c>
      <c r="D1067" s="150"/>
      <c r="E1067" s="151" t="s">
        <v>11</v>
      </c>
      <c r="F1067" s="77" t="s">
        <v>409</v>
      </c>
      <c r="G1067" s="78" t="s">
        <v>12</v>
      </c>
      <c r="H1067" s="76" t="s">
        <v>13</v>
      </c>
      <c r="I1067" s="78" t="s">
        <v>14</v>
      </c>
    </row>
    <row r="1068" spans="1:9" ht="25.5">
      <c r="A1068" s="152" t="s">
        <v>454</v>
      </c>
      <c r="B1068" s="153" t="s">
        <v>1421</v>
      </c>
      <c r="C1068" s="154">
        <v>88247</v>
      </c>
      <c r="D1068" s="149"/>
      <c r="E1068" s="148" t="s">
        <v>67</v>
      </c>
      <c r="F1068" s="75" t="s">
        <v>33</v>
      </c>
      <c r="G1068" s="85">
        <v>1</v>
      </c>
      <c r="H1068" s="175">
        <v>20.82</v>
      </c>
      <c r="I1068" s="86">
        <f>IF(H1068=" ",0,ROUND(G1068*H1068,2))</f>
        <v>20.82</v>
      </c>
    </row>
    <row r="1069" spans="1:9" ht="25.5">
      <c r="A1069" s="155" t="s">
        <v>454</v>
      </c>
      <c r="B1069" s="28" t="s">
        <v>1421</v>
      </c>
      <c r="C1069" s="26">
        <v>88264</v>
      </c>
      <c r="D1069" s="149"/>
      <c r="E1069" s="149" t="s">
        <v>49</v>
      </c>
      <c r="F1069" s="75" t="s">
        <v>33</v>
      </c>
      <c r="G1069" s="85">
        <v>1</v>
      </c>
      <c r="H1069" s="175">
        <v>25.61</v>
      </c>
      <c r="I1069" s="86">
        <f t="shared" ref="I1069:I1070" si="96">IF(H1069=" ",0,ROUND(G1069*H1069,2))</f>
        <v>25.61</v>
      </c>
    </row>
    <row r="1070" spans="1:9">
      <c r="A1070" s="155" t="s">
        <v>413</v>
      </c>
      <c r="B1070" s="28" t="s">
        <v>411</v>
      </c>
      <c r="C1070" s="26"/>
      <c r="D1070" s="149"/>
      <c r="E1070" s="187" t="s">
        <v>1213</v>
      </c>
      <c r="F1070" s="75" t="s">
        <v>711</v>
      </c>
      <c r="G1070" s="85">
        <v>1</v>
      </c>
      <c r="H1070" s="175">
        <v>23.69</v>
      </c>
      <c r="I1070" s="86">
        <f t="shared" si="96"/>
        <v>23.69</v>
      </c>
    </row>
    <row r="1071" spans="1:9">
      <c r="A1071" s="87"/>
      <c r="B1071" s="80"/>
      <c r="C1071" s="80"/>
      <c r="D1071" s="80"/>
      <c r="E1071" s="88"/>
      <c r="F1071" s="89"/>
      <c r="G1071" s="6"/>
      <c r="H1071" s="90"/>
      <c r="I1071" s="91"/>
    </row>
    <row r="1072" spans="1:9">
      <c r="A1072" s="92" t="s">
        <v>15</v>
      </c>
      <c r="B1072" s="81"/>
      <c r="C1072" s="4"/>
      <c r="D1072" s="80"/>
      <c r="E1072" s="88"/>
      <c r="F1072" s="5"/>
      <c r="G1072" s="3"/>
      <c r="H1072" s="93"/>
      <c r="I1072" s="94"/>
    </row>
    <row r="1073" spans="1:9">
      <c r="A1073" s="95"/>
      <c r="B1073" s="96"/>
      <c r="C1073" s="97"/>
      <c r="D1073" s="97"/>
      <c r="E1073" s="330" t="s">
        <v>16</v>
      </c>
      <c r="F1073" s="330"/>
      <c r="G1073" s="330"/>
      <c r="H1073" s="330"/>
      <c r="I1073" s="98">
        <f>SUM(I1068:I1070)</f>
        <v>70.12</v>
      </c>
    </row>
    <row r="1076" spans="1:9" ht="45" customHeight="1">
      <c r="A1076" s="158"/>
      <c r="B1076" s="160"/>
      <c r="C1076" s="99" t="s">
        <v>1046</v>
      </c>
      <c r="D1076" s="327" t="s">
        <v>1215</v>
      </c>
      <c r="E1076" s="328"/>
      <c r="F1076" s="328"/>
      <c r="G1076" s="329"/>
      <c r="H1076" s="196" t="s">
        <v>28</v>
      </c>
      <c r="I1076" s="184">
        <f>I1084</f>
        <v>71.09</v>
      </c>
    </row>
    <row r="1077" spans="1:9">
      <c r="A1077" s="159"/>
      <c r="B1077" s="79"/>
      <c r="C1077" s="82"/>
      <c r="D1077" s="82"/>
      <c r="E1077" s="83"/>
      <c r="F1077" s="83"/>
      <c r="G1077" s="83"/>
      <c r="H1077" s="83"/>
      <c r="I1077" s="84"/>
    </row>
    <row r="1078" spans="1:9" ht="15.75">
      <c r="A1078" s="76" t="s">
        <v>10</v>
      </c>
      <c r="B1078" s="76" t="s">
        <v>412</v>
      </c>
      <c r="C1078" s="76" t="s">
        <v>8</v>
      </c>
      <c r="D1078" s="150"/>
      <c r="E1078" s="151" t="s">
        <v>11</v>
      </c>
      <c r="F1078" s="77" t="s">
        <v>409</v>
      </c>
      <c r="G1078" s="78" t="s">
        <v>12</v>
      </c>
      <c r="H1078" s="76" t="s">
        <v>13</v>
      </c>
      <c r="I1078" s="78" t="s">
        <v>14</v>
      </c>
    </row>
    <row r="1079" spans="1:9" ht="25.5">
      <c r="A1079" s="152" t="s">
        <v>454</v>
      </c>
      <c r="B1079" s="153" t="s">
        <v>1421</v>
      </c>
      <c r="C1079" s="154">
        <v>88247</v>
      </c>
      <c r="D1079" s="149"/>
      <c r="E1079" s="148" t="s">
        <v>67</v>
      </c>
      <c r="F1079" s="75" t="s">
        <v>33</v>
      </c>
      <c r="G1079" s="85">
        <v>0.3</v>
      </c>
      <c r="H1079" s="175">
        <v>20.82</v>
      </c>
      <c r="I1079" s="86">
        <f>IF(H1079=" ",0,ROUND(G1079*H1079,2))</f>
        <v>6.25</v>
      </c>
    </row>
    <row r="1080" spans="1:9" ht="25.5">
      <c r="A1080" s="155" t="s">
        <v>454</v>
      </c>
      <c r="B1080" s="28" t="s">
        <v>1421</v>
      </c>
      <c r="C1080" s="26">
        <v>88264</v>
      </c>
      <c r="D1080" s="149"/>
      <c r="E1080" s="149" t="s">
        <v>49</v>
      </c>
      <c r="F1080" s="75" t="s">
        <v>33</v>
      </c>
      <c r="G1080" s="85">
        <v>0.3</v>
      </c>
      <c r="H1080" s="175">
        <v>25.61</v>
      </c>
      <c r="I1080" s="86">
        <f t="shared" ref="I1080:I1081" si="97">IF(H1080=" ",0,ROUND(G1080*H1080,2))</f>
        <v>7.68</v>
      </c>
    </row>
    <row r="1081" spans="1:9" ht="25.5">
      <c r="A1081" s="155" t="s">
        <v>413</v>
      </c>
      <c r="B1081" s="28" t="s">
        <v>411</v>
      </c>
      <c r="C1081" s="26"/>
      <c r="D1081" s="149"/>
      <c r="E1081" s="187" t="s">
        <v>1216</v>
      </c>
      <c r="F1081" s="75" t="s">
        <v>711</v>
      </c>
      <c r="G1081" s="85">
        <v>1</v>
      </c>
      <c r="H1081" s="175">
        <v>57.16</v>
      </c>
      <c r="I1081" s="86">
        <f t="shared" si="97"/>
        <v>57.16</v>
      </c>
    </row>
    <row r="1082" spans="1:9">
      <c r="A1082" s="87"/>
      <c r="B1082" s="80"/>
      <c r="C1082" s="80"/>
      <c r="D1082" s="80"/>
      <c r="E1082" s="88"/>
      <c r="F1082" s="89"/>
      <c r="G1082" s="6"/>
      <c r="H1082" s="90"/>
      <c r="I1082" s="91"/>
    </row>
    <row r="1083" spans="1:9">
      <c r="A1083" s="92" t="s">
        <v>15</v>
      </c>
      <c r="B1083" s="81"/>
      <c r="C1083" s="4"/>
      <c r="D1083" s="80"/>
      <c r="E1083" s="88"/>
      <c r="F1083" s="5"/>
      <c r="G1083" s="3"/>
      <c r="H1083" s="93"/>
      <c r="I1083" s="94"/>
    </row>
    <row r="1084" spans="1:9">
      <c r="A1084" s="95"/>
      <c r="B1084" s="96"/>
      <c r="C1084" s="97"/>
      <c r="D1084" s="97"/>
      <c r="E1084" s="330" t="s">
        <v>16</v>
      </c>
      <c r="F1084" s="330"/>
      <c r="G1084" s="330"/>
      <c r="H1084" s="330"/>
      <c r="I1084" s="98">
        <f>SUM(I1079:I1081)</f>
        <v>71.09</v>
      </c>
    </row>
    <row r="1087" spans="1:9" ht="45" customHeight="1">
      <c r="A1087" s="158"/>
      <c r="B1087" s="160"/>
      <c r="C1087" s="99" t="s">
        <v>1159</v>
      </c>
      <c r="D1087" s="327" t="s">
        <v>1218</v>
      </c>
      <c r="E1087" s="328"/>
      <c r="F1087" s="328"/>
      <c r="G1087" s="329"/>
      <c r="H1087" s="196" t="s">
        <v>711</v>
      </c>
      <c r="I1087" s="184">
        <f>I1093</f>
        <v>165.64</v>
      </c>
    </row>
    <row r="1088" spans="1:9">
      <c r="A1088" s="159"/>
      <c r="B1088" s="79"/>
      <c r="C1088" s="82"/>
      <c r="D1088" s="82"/>
      <c r="E1088" s="83"/>
      <c r="F1088" s="83"/>
      <c r="G1088" s="83"/>
      <c r="H1088" s="83"/>
      <c r="I1088" s="84"/>
    </row>
    <row r="1089" spans="1:9" ht="15.75">
      <c r="A1089" s="76" t="s">
        <v>10</v>
      </c>
      <c r="B1089" s="76" t="s">
        <v>412</v>
      </c>
      <c r="C1089" s="76" t="s">
        <v>8</v>
      </c>
      <c r="D1089" s="150"/>
      <c r="E1089" s="151" t="s">
        <v>11</v>
      </c>
      <c r="F1089" s="77" t="s">
        <v>409</v>
      </c>
      <c r="G1089" s="78" t="s">
        <v>12</v>
      </c>
      <c r="H1089" s="76" t="s">
        <v>13</v>
      </c>
      <c r="I1089" s="78" t="s">
        <v>14</v>
      </c>
    </row>
    <row r="1090" spans="1:9" ht="25.5">
      <c r="A1090" s="152" t="s">
        <v>413</v>
      </c>
      <c r="B1090" s="153" t="s">
        <v>411</v>
      </c>
      <c r="C1090" s="154"/>
      <c r="D1090" s="191"/>
      <c r="E1090" s="195" t="s">
        <v>1219</v>
      </c>
      <c r="F1090" s="193" t="s">
        <v>711</v>
      </c>
      <c r="G1090" s="85">
        <v>1</v>
      </c>
      <c r="H1090" s="194">
        <v>165.64</v>
      </c>
      <c r="I1090" s="86">
        <f>IF(H1090=" ",0,ROUND(G1090*H1090,2))</f>
        <v>165.64</v>
      </c>
    </row>
    <row r="1091" spans="1:9">
      <c r="A1091" s="87"/>
      <c r="B1091" s="80"/>
      <c r="C1091" s="80"/>
      <c r="D1091" s="80"/>
      <c r="E1091" s="88"/>
      <c r="F1091" s="89"/>
      <c r="G1091" s="6"/>
      <c r="H1091" s="90"/>
      <c r="I1091" s="91"/>
    </row>
    <row r="1092" spans="1:9">
      <c r="A1092" s="92" t="s">
        <v>15</v>
      </c>
      <c r="B1092" s="81"/>
      <c r="C1092" s="4"/>
      <c r="D1092" s="80"/>
      <c r="E1092" s="88"/>
      <c r="F1092" s="5"/>
      <c r="G1092" s="3"/>
      <c r="H1092" s="93"/>
      <c r="I1092" s="94"/>
    </row>
    <row r="1093" spans="1:9">
      <c r="A1093" s="95"/>
      <c r="B1093" s="96"/>
      <c r="C1093" s="97"/>
      <c r="D1093" s="97"/>
      <c r="E1093" s="330" t="s">
        <v>16</v>
      </c>
      <c r="F1093" s="330"/>
      <c r="G1093" s="330"/>
      <c r="H1093" s="330"/>
      <c r="I1093" s="98">
        <f>SUM(I1090:I1090)</f>
        <v>165.64</v>
      </c>
    </row>
    <row r="1096" spans="1:9" ht="165" customHeight="1">
      <c r="A1096" s="158"/>
      <c r="B1096" s="160"/>
      <c r="C1096" s="99" t="s">
        <v>1165</v>
      </c>
      <c r="D1096" s="327" t="s">
        <v>1221</v>
      </c>
      <c r="E1096" s="328"/>
      <c r="F1096" s="328"/>
      <c r="G1096" s="329"/>
      <c r="H1096" s="196" t="s">
        <v>29</v>
      </c>
      <c r="I1096" s="184">
        <f>I1104</f>
        <v>16.82</v>
      </c>
    </row>
    <row r="1097" spans="1:9">
      <c r="A1097" s="159"/>
      <c r="B1097" s="79"/>
      <c r="C1097" s="82"/>
      <c r="D1097" s="82"/>
      <c r="E1097" s="83"/>
      <c r="F1097" s="83"/>
      <c r="G1097" s="83"/>
      <c r="H1097" s="83"/>
      <c r="I1097" s="84"/>
    </row>
    <row r="1098" spans="1:9" ht="15.75">
      <c r="A1098" s="76" t="s">
        <v>10</v>
      </c>
      <c r="B1098" s="76" t="s">
        <v>412</v>
      </c>
      <c r="C1098" s="76" t="s">
        <v>8</v>
      </c>
      <c r="D1098" s="150"/>
      <c r="E1098" s="151" t="s">
        <v>11</v>
      </c>
      <c r="F1098" s="77" t="s">
        <v>409</v>
      </c>
      <c r="G1098" s="78" t="s">
        <v>12</v>
      </c>
      <c r="H1098" s="76" t="s">
        <v>13</v>
      </c>
      <c r="I1098" s="78" t="s">
        <v>14</v>
      </c>
    </row>
    <row r="1099" spans="1:9" ht="25.5">
      <c r="A1099" s="152" t="s">
        <v>454</v>
      </c>
      <c r="B1099" s="153" t="s">
        <v>1421</v>
      </c>
      <c r="C1099" s="154">
        <v>88247</v>
      </c>
      <c r="D1099" s="149"/>
      <c r="E1099" s="148" t="s">
        <v>67</v>
      </c>
      <c r="F1099" s="75" t="s">
        <v>33</v>
      </c>
      <c r="G1099" s="85">
        <v>0.15</v>
      </c>
      <c r="H1099" s="175">
        <v>20.82</v>
      </c>
      <c r="I1099" s="86">
        <f>IF(H1099=" ",0,ROUND(G1099*H1099,2))</f>
        <v>3.12</v>
      </c>
    </row>
    <row r="1100" spans="1:9" ht="25.5">
      <c r="A1100" s="155" t="s">
        <v>454</v>
      </c>
      <c r="B1100" s="28" t="s">
        <v>1421</v>
      </c>
      <c r="C1100" s="26">
        <v>88264</v>
      </c>
      <c r="D1100" s="149"/>
      <c r="E1100" s="149" t="s">
        <v>49</v>
      </c>
      <c r="F1100" s="75" t="s">
        <v>33</v>
      </c>
      <c r="G1100" s="85">
        <v>0.15</v>
      </c>
      <c r="H1100" s="175">
        <v>25.61</v>
      </c>
      <c r="I1100" s="86">
        <f t="shared" ref="I1100:I1101" si="98">IF(H1100=" ",0,ROUND(G1100*H1100,2))</f>
        <v>3.84</v>
      </c>
    </row>
    <row r="1101" spans="1:9">
      <c r="A1101" s="155" t="s">
        <v>413</v>
      </c>
      <c r="B1101" s="28" t="s">
        <v>411</v>
      </c>
      <c r="C1101" s="26"/>
      <c r="D1101" s="149"/>
      <c r="E1101" s="187" t="s">
        <v>1222</v>
      </c>
      <c r="F1101" s="75" t="s">
        <v>29</v>
      </c>
      <c r="G1101" s="85">
        <v>1</v>
      </c>
      <c r="H1101" s="175">
        <v>9.8577666666666683</v>
      </c>
      <c r="I1101" s="86">
        <f t="shared" si="98"/>
        <v>9.86</v>
      </c>
    </row>
    <row r="1102" spans="1:9">
      <c r="A1102" s="87"/>
      <c r="B1102" s="80"/>
      <c r="C1102" s="80"/>
      <c r="D1102" s="80"/>
      <c r="E1102" s="88"/>
      <c r="F1102" s="89"/>
      <c r="G1102" s="6"/>
      <c r="H1102" s="90"/>
      <c r="I1102" s="91"/>
    </row>
    <row r="1103" spans="1:9">
      <c r="A1103" s="92" t="s">
        <v>15</v>
      </c>
      <c r="B1103" s="81"/>
      <c r="C1103" s="4"/>
      <c r="D1103" s="80"/>
      <c r="E1103" s="88"/>
      <c r="F1103" s="5"/>
      <c r="G1103" s="3"/>
      <c r="H1103" s="93"/>
      <c r="I1103" s="94"/>
    </row>
    <row r="1104" spans="1:9">
      <c r="A1104" s="95"/>
      <c r="B1104" s="96"/>
      <c r="C1104" s="97"/>
      <c r="D1104" s="97"/>
      <c r="E1104" s="330" t="s">
        <v>16</v>
      </c>
      <c r="F1104" s="330"/>
      <c r="G1104" s="330"/>
      <c r="H1104" s="330"/>
      <c r="I1104" s="98">
        <f>SUM(I1099:I1101)</f>
        <v>16.82</v>
      </c>
    </row>
    <row r="1107" spans="1:9" ht="105" customHeight="1">
      <c r="A1107" s="158"/>
      <c r="B1107" s="160"/>
      <c r="C1107" s="99" t="s">
        <v>1166</v>
      </c>
      <c r="D1107" s="327" t="s">
        <v>1224</v>
      </c>
      <c r="E1107" s="328"/>
      <c r="F1107" s="328"/>
      <c r="G1107" s="329"/>
      <c r="H1107" s="196" t="s">
        <v>28</v>
      </c>
      <c r="I1107" s="184">
        <f>I1118</f>
        <v>385.13</v>
      </c>
    </row>
    <row r="1108" spans="1:9">
      <c r="A1108" s="159"/>
      <c r="B1108" s="79"/>
      <c r="C1108" s="82"/>
      <c r="D1108" s="82"/>
      <c r="E1108" s="83"/>
      <c r="F1108" s="83"/>
      <c r="G1108" s="83"/>
      <c r="H1108" s="83"/>
      <c r="I1108" s="84"/>
    </row>
    <row r="1109" spans="1:9" ht="15.75">
      <c r="A1109" s="76" t="s">
        <v>10</v>
      </c>
      <c r="B1109" s="76" t="s">
        <v>412</v>
      </c>
      <c r="C1109" s="76" t="s">
        <v>8</v>
      </c>
      <c r="D1109" s="150"/>
      <c r="E1109" s="151" t="s">
        <v>11</v>
      </c>
      <c r="F1109" s="77" t="s">
        <v>409</v>
      </c>
      <c r="G1109" s="78" t="s">
        <v>12</v>
      </c>
      <c r="H1109" s="76" t="s">
        <v>13</v>
      </c>
      <c r="I1109" s="78" t="s">
        <v>14</v>
      </c>
    </row>
    <row r="1110" spans="1:9" ht="51">
      <c r="A1110" s="152" t="s">
        <v>454</v>
      </c>
      <c r="B1110" s="153" t="s">
        <v>1421</v>
      </c>
      <c r="C1110" s="154">
        <v>96523</v>
      </c>
      <c r="D1110" s="149"/>
      <c r="E1110" s="148" t="s">
        <v>438</v>
      </c>
      <c r="F1110" s="75" t="s">
        <v>27</v>
      </c>
      <c r="G1110" s="85">
        <v>0.25</v>
      </c>
      <c r="H1110" s="175">
        <v>82.33</v>
      </c>
      <c r="I1110" s="86">
        <f>IF(H1110=" ",0,ROUND(G1110*H1110,2))</f>
        <v>20.58</v>
      </c>
    </row>
    <row r="1111" spans="1:9" ht="25.5">
      <c r="A1111" s="155" t="s">
        <v>454</v>
      </c>
      <c r="B1111" s="28" t="s">
        <v>1421</v>
      </c>
      <c r="C1111" s="26">
        <v>92802</v>
      </c>
      <c r="D1111" s="149"/>
      <c r="E1111" s="149" t="s">
        <v>295</v>
      </c>
      <c r="F1111" s="75" t="s">
        <v>30</v>
      </c>
      <c r="G1111" s="85">
        <v>7</v>
      </c>
      <c r="H1111" s="175">
        <v>9.11</v>
      </c>
      <c r="I1111" s="86">
        <f t="shared" ref="I1111:I1115" si="99">IF(H1111=" ",0,ROUND(G1111*H1111,2))</f>
        <v>63.77</v>
      </c>
    </row>
    <row r="1112" spans="1:9" ht="63.75">
      <c r="A1112" s="155" t="s">
        <v>454</v>
      </c>
      <c r="B1112" s="28" t="s">
        <v>1421</v>
      </c>
      <c r="C1112" s="26">
        <v>94965</v>
      </c>
      <c r="D1112" s="149"/>
      <c r="E1112" s="149" t="s">
        <v>197</v>
      </c>
      <c r="F1112" s="75" t="s">
        <v>27</v>
      </c>
      <c r="G1112" s="85">
        <v>0.21</v>
      </c>
      <c r="H1112" s="175">
        <v>526.87</v>
      </c>
      <c r="I1112" s="86">
        <f t="shared" si="99"/>
        <v>110.64</v>
      </c>
    </row>
    <row r="1113" spans="1:9" ht="25.5">
      <c r="A1113" s="155" t="s">
        <v>454</v>
      </c>
      <c r="B1113" s="28" t="s">
        <v>1421</v>
      </c>
      <c r="C1113" s="26">
        <v>88316</v>
      </c>
      <c r="D1113" s="149"/>
      <c r="E1113" s="149" t="s">
        <v>34</v>
      </c>
      <c r="F1113" s="75" t="s">
        <v>33</v>
      </c>
      <c r="G1113" s="85">
        <v>2</v>
      </c>
      <c r="H1113" s="175">
        <v>18.53</v>
      </c>
      <c r="I1113" s="86">
        <f t="shared" si="99"/>
        <v>37.06</v>
      </c>
    </row>
    <row r="1114" spans="1:9" ht="25.5">
      <c r="A1114" s="155" t="s">
        <v>454</v>
      </c>
      <c r="B1114" s="28" t="s">
        <v>1421</v>
      </c>
      <c r="C1114" s="26">
        <v>88247</v>
      </c>
      <c r="D1114" s="149"/>
      <c r="E1114" s="149" t="s">
        <v>67</v>
      </c>
      <c r="F1114" s="75" t="s">
        <v>33</v>
      </c>
      <c r="G1114" s="85">
        <v>2</v>
      </c>
      <c r="H1114" s="175">
        <v>20.82</v>
      </c>
      <c r="I1114" s="86">
        <f t="shared" si="99"/>
        <v>41.64</v>
      </c>
    </row>
    <row r="1115" spans="1:9" ht="38.25">
      <c r="A1115" s="155" t="s">
        <v>455</v>
      </c>
      <c r="B1115" s="28" t="s">
        <v>1421</v>
      </c>
      <c r="C1115" s="26">
        <v>39746</v>
      </c>
      <c r="D1115" s="149"/>
      <c r="E1115" s="149" t="s">
        <v>449</v>
      </c>
      <c r="F1115" s="75" t="s">
        <v>72</v>
      </c>
      <c r="G1115" s="85">
        <v>1</v>
      </c>
      <c r="H1115" s="175">
        <v>111.44</v>
      </c>
      <c r="I1115" s="86">
        <f t="shared" si="99"/>
        <v>111.44</v>
      </c>
    </row>
    <row r="1116" spans="1:9">
      <c r="A1116" s="87"/>
      <c r="B1116" s="80"/>
      <c r="C1116" s="80"/>
      <c r="D1116" s="80"/>
      <c r="E1116" s="88"/>
      <c r="F1116" s="89"/>
      <c r="G1116" s="6"/>
      <c r="H1116" s="90"/>
      <c r="I1116" s="91"/>
    </row>
    <row r="1117" spans="1:9">
      <c r="A1117" s="92" t="s">
        <v>15</v>
      </c>
      <c r="B1117" s="81"/>
      <c r="C1117" s="4"/>
      <c r="D1117" s="80"/>
      <c r="E1117" s="88"/>
      <c r="F1117" s="5"/>
      <c r="G1117" s="3"/>
      <c r="H1117" s="93"/>
      <c r="I1117" s="94"/>
    </row>
    <row r="1118" spans="1:9">
      <c r="A1118" s="95"/>
      <c r="B1118" s="96"/>
      <c r="C1118" s="97"/>
      <c r="D1118" s="97"/>
      <c r="E1118" s="330" t="s">
        <v>16</v>
      </c>
      <c r="F1118" s="330"/>
      <c r="G1118" s="330"/>
      <c r="H1118" s="330"/>
      <c r="I1118" s="98">
        <f>SUM(I1110:I1115)</f>
        <v>385.13</v>
      </c>
    </row>
    <row r="1121" spans="1:9" ht="105" customHeight="1">
      <c r="A1121" s="158"/>
      <c r="B1121" s="160"/>
      <c r="C1121" s="99" t="s">
        <v>1170</v>
      </c>
      <c r="D1121" s="327" t="s">
        <v>1226</v>
      </c>
      <c r="E1121" s="328"/>
      <c r="F1121" s="328"/>
      <c r="G1121" s="329"/>
      <c r="H1121" s="196" t="s">
        <v>28</v>
      </c>
      <c r="I1121" s="184">
        <f>I1129</f>
        <v>1478.62</v>
      </c>
    </row>
    <row r="1122" spans="1:9">
      <c r="A1122" s="159"/>
      <c r="B1122" s="79"/>
      <c r="C1122" s="82"/>
      <c r="D1122" s="82"/>
      <c r="E1122" s="83"/>
      <c r="F1122" s="83"/>
      <c r="G1122" s="83"/>
      <c r="H1122" s="83"/>
      <c r="I1122" s="84"/>
    </row>
    <row r="1123" spans="1:9" ht="15.75">
      <c r="A1123" s="76" t="s">
        <v>10</v>
      </c>
      <c r="B1123" s="76" t="s">
        <v>412</v>
      </c>
      <c r="C1123" s="76" t="s">
        <v>8</v>
      </c>
      <c r="D1123" s="150"/>
      <c r="E1123" s="151" t="s">
        <v>11</v>
      </c>
      <c r="F1123" s="77" t="s">
        <v>409</v>
      </c>
      <c r="G1123" s="78" t="s">
        <v>12</v>
      </c>
      <c r="H1123" s="76" t="s">
        <v>13</v>
      </c>
      <c r="I1123" s="78" t="s">
        <v>14</v>
      </c>
    </row>
    <row r="1124" spans="1:9" ht="25.5">
      <c r="A1124" s="152" t="s">
        <v>454</v>
      </c>
      <c r="B1124" s="153" t="s">
        <v>1421</v>
      </c>
      <c r="C1124" s="154">
        <v>88247</v>
      </c>
      <c r="D1124" s="149"/>
      <c r="E1124" s="148" t="s">
        <v>67</v>
      </c>
      <c r="F1124" s="75" t="s">
        <v>33</v>
      </c>
      <c r="G1124" s="85">
        <v>3</v>
      </c>
      <c r="H1124" s="175">
        <v>20.82</v>
      </c>
      <c r="I1124" s="86">
        <f>IF(H1124=" ",0,ROUND(G1124*H1124,2))</f>
        <v>62.46</v>
      </c>
    </row>
    <row r="1125" spans="1:9" ht="25.5">
      <c r="A1125" s="155" t="s">
        <v>454</v>
      </c>
      <c r="B1125" s="28" t="s">
        <v>1421</v>
      </c>
      <c r="C1125" s="26">
        <v>88264</v>
      </c>
      <c r="D1125" s="149"/>
      <c r="E1125" s="149" t="s">
        <v>49</v>
      </c>
      <c r="F1125" s="75" t="s">
        <v>33</v>
      </c>
      <c r="G1125" s="85">
        <v>3</v>
      </c>
      <c r="H1125" s="175">
        <v>25.61</v>
      </c>
      <c r="I1125" s="86">
        <f t="shared" ref="I1125:I1126" si="100">IF(H1125=" ",0,ROUND(G1125*H1125,2))</f>
        <v>76.83</v>
      </c>
    </row>
    <row r="1126" spans="1:9" ht="38.25">
      <c r="A1126" s="155" t="s">
        <v>455</v>
      </c>
      <c r="B1126" s="28" t="s">
        <v>1421</v>
      </c>
      <c r="C1126" s="26">
        <v>14166</v>
      </c>
      <c r="D1126" s="149"/>
      <c r="E1126" s="149" t="s">
        <v>555</v>
      </c>
      <c r="F1126" s="75" t="s">
        <v>72</v>
      </c>
      <c r="G1126" s="85">
        <v>1</v>
      </c>
      <c r="H1126" s="175">
        <v>1339.33</v>
      </c>
      <c r="I1126" s="86">
        <f t="shared" si="100"/>
        <v>1339.33</v>
      </c>
    </row>
    <row r="1127" spans="1:9">
      <c r="A1127" s="87"/>
      <c r="B1127" s="80"/>
      <c r="C1127" s="80"/>
      <c r="D1127" s="80"/>
      <c r="E1127" s="88"/>
      <c r="F1127" s="89"/>
      <c r="G1127" s="6"/>
      <c r="H1127" s="90"/>
      <c r="I1127" s="91"/>
    </row>
    <row r="1128" spans="1:9">
      <c r="A1128" s="92" t="s">
        <v>15</v>
      </c>
      <c r="B1128" s="81"/>
      <c r="C1128" s="4"/>
      <c r="D1128" s="80"/>
      <c r="E1128" s="88"/>
      <c r="F1128" s="5"/>
      <c r="G1128" s="3"/>
      <c r="H1128" s="93"/>
      <c r="I1128" s="94"/>
    </row>
    <row r="1129" spans="1:9">
      <c r="A1129" s="95"/>
      <c r="B1129" s="96"/>
      <c r="C1129" s="97"/>
      <c r="D1129" s="97"/>
      <c r="E1129" s="330" t="s">
        <v>16</v>
      </c>
      <c r="F1129" s="330"/>
      <c r="G1129" s="330"/>
      <c r="H1129" s="330"/>
      <c r="I1129" s="98">
        <f>SUM(I1124:I1126)</f>
        <v>1478.62</v>
      </c>
    </row>
    <row r="1132" spans="1:9" ht="30" customHeight="1">
      <c r="A1132" s="158"/>
      <c r="B1132" s="160"/>
      <c r="C1132" s="99" t="s">
        <v>1172</v>
      </c>
      <c r="D1132" s="327" t="s">
        <v>1228</v>
      </c>
      <c r="E1132" s="328"/>
      <c r="F1132" s="328"/>
      <c r="G1132" s="329"/>
      <c r="H1132" s="196" t="s">
        <v>711</v>
      </c>
      <c r="I1132" s="184">
        <f>I1139</f>
        <v>92.86</v>
      </c>
    </row>
    <row r="1133" spans="1:9">
      <c r="A1133" s="159"/>
      <c r="B1133" s="79"/>
      <c r="C1133" s="82"/>
      <c r="D1133" s="82"/>
      <c r="E1133" s="83"/>
      <c r="F1133" s="83"/>
      <c r="G1133" s="83"/>
      <c r="H1133" s="83"/>
      <c r="I1133" s="84"/>
    </row>
    <row r="1134" spans="1:9" ht="15.75">
      <c r="A1134" s="76" t="s">
        <v>10</v>
      </c>
      <c r="B1134" s="76" t="s">
        <v>412</v>
      </c>
      <c r="C1134" s="76" t="s">
        <v>8</v>
      </c>
      <c r="D1134" s="150"/>
      <c r="E1134" s="151" t="s">
        <v>11</v>
      </c>
      <c r="F1134" s="77" t="s">
        <v>409</v>
      </c>
      <c r="G1134" s="78" t="s">
        <v>12</v>
      </c>
      <c r="H1134" s="76" t="s">
        <v>13</v>
      </c>
      <c r="I1134" s="78" t="s">
        <v>14</v>
      </c>
    </row>
    <row r="1135" spans="1:9" ht="25.5">
      <c r="A1135" s="152" t="s">
        <v>454</v>
      </c>
      <c r="B1135" s="153" t="s">
        <v>1421</v>
      </c>
      <c r="C1135" s="154">
        <v>88247</v>
      </c>
      <c r="D1135" s="149"/>
      <c r="E1135" s="148" t="s">
        <v>67</v>
      </c>
      <c r="F1135" s="75" t="s">
        <v>33</v>
      </c>
      <c r="G1135" s="85">
        <v>2</v>
      </c>
      <c r="H1135" s="175">
        <v>20.82</v>
      </c>
      <c r="I1135" s="86">
        <f>IF(H1135=" ",0,ROUND(G1135*H1135,2))</f>
        <v>41.64</v>
      </c>
    </row>
    <row r="1136" spans="1:9" ht="25.5">
      <c r="A1136" s="155" t="s">
        <v>454</v>
      </c>
      <c r="B1136" s="28" t="s">
        <v>1421</v>
      </c>
      <c r="C1136" s="26">
        <v>88264</v>
      </c>
      <c r="D1136" s="149"/>
      <c r="E1136" s="149" t="s">
        <v>49</v>
      </c>
      <c r="F1136" s="75" t="s">
        <v>33</v>
      </c>
      <c r="G1136" s="85">
        <v>2</v>
      </c>
      <c r="H1136" s="175">
        <v>25.61</v>
      </c>
      <c r="I1136" s="86">
        <f t="shared" ref="I1136" si="101">IF(H1136=" ",0,ROUND(G1136*H1136,2))</f>
        <v>51.22</v>
      </c>
    </row>
    <row r="1137" spans="1:9">
      <c r="A1137" s="87"/>
      <c r="B1137" s="80"/>
      <c r="C1137" s="80"/>
      <c r="D1137" s="80"/>
      <c r="E1137" s="88"/>
      <c r="F1137" s="89"/>
      <c r="G1137" s="6"/>
      <c r="H1137" s="90"/>
      <c r="I1137" s="91"/>
    </row>
    <row r="1138" spans="1:9">
      <c r="A1138" s="92" t="s">
        <v>15</v>
      </c>
      <c r="B1138" s="81"/>
      <c r="C1138" s="4"/>
      <c r="D1138" s="80"/>
      <c r="E1138" s="88"/>
      <c r="F1138" s="5"/>
      <c r="G1138" s="3"/>
      <c r="H1138" s="93"/>
      <c r="I1138" s="94"/>
    </row>
    <row r="1139" spans="1:9">
      <c r="A1139" s="95"/>
      <c r="B1139" s="96"/>
      <c r="C1139" s="97"/>
      <c r="D1139" s="97"/>
      <c r="E1139" s="330" t="s">
        <v>16</v>
      </c>
      <c r="F1139" s="330"/>
      <c r="G1139" s="330"/>
      <c r="H1139" s="330"/>
      <c r="I1139" s="98">
        <f>SUM(I1135:I1136)</f>
        <v>92.86</v>
      </c>
    </row>
    <row r="1142" spans="1:9" ht="120" customHeight="1">
      <c r="A1142" s="158"/>
      <c r="B1142" s="160"/>
      <c r="C1142" s="99" t="s">
        <v>1175</v>
      </c>
      <c r="D1142" s="327" t="s">
        <v>1230</v>
      </c>
      <c r="E1142" s="328"/>
      <c r="F1142" s="328"/>
      <c r="G1142" s="329"/>
      <c r="H1142" s="196" t="s">
        <v>711</v>
      </c>
      <c r="I1142" s="184">
        <f>I1150</f>
        <v>192.20000000000002</v>
      </c>
    </row>
    <row r="1143" spans="1:9">
      <c r="A1143" s="159"/>
      <c r="B1143" s="79"/>
      <c r="C1143" s="82"/>
      <c r="D1143" s="82"/>
      <c r="E1143" s="83"/>
      <c r="F1143" s="83"/>
      <c r="G1143" s="83"/>
      <c r="H1143" s="83"/>
      <c r="I1143" s="84"/>
    </row>
    <row r="1144" spans="1:9" ht="15.75">
      <c r="A1144" s="76" t="s">
        <v>10</v>
      </c>
      <c r="B1144" s="76" t="s">
        <v>412</v>
      </c>
      <c r="C1144" s="76" t="s">
        <v>8</v>
      </c>
      <c r="D1144" s="150"/>
      <c r="E1144" s="151" t="s">
        <v>11</v>
      </c>
      <c r="F1144" s="77" t="s">
        <v>409</v>
      </c>
      <c r="G1144" s="78" t="s">
        <v>12</v>
      </c>
      <c r="H1144" s="76" t="s">
        <v>13</v>
      </c>
      <c r="I1144" s="78" t="s">
        <v>14</v>
      </c>
    </row>
    <row r="1145" spans="1:9" ht="25.5">
      <c r="A1145" s="152" t="s">
        <v>454</v>
      </c>
      <c r="B1145" s="153" t="s">
        <v>1421</v>
      </c>
      <c r="C1145" s="154">
        <v>88247</v>
      </c>
      <c r="D1145" s="149"/>
      <c r="E1145" s="148" t="s">
        <v>67</v>
      </c>
      <c r="F1145" s="75" t="s">
        <v>33</v>
      </c>
      <c r="G1145" s="85">
        <v>1</v>
      </c>
      <c r="H1145" s="175">
        <v>20.82</v>
      </c>
      <c r="I1145" s="86">
        <f>IF(H1145=" ",0,ROUND(G1145*H1145,2))</f>
        <v>20.82</v>
      </c>
    </row>
    <row r="1146" spans="1:9" ht="25.5">
      <c r="A1146" s="155" t="s">
        <v>454</v>
      </c>
      <c r="B1146" s="28" t="s">
        <v>1421</v>
      </c>
      <c r="C1146" s="26">
        <v>88264</v>
      </c>
      <c r="D1146" s="149"/>
      <c r="E1146" s="149" t="s">
        <v>49</v>
      </c>
      <c r="F1146" s="75" t="s">
        <v>33</v>
      </c>
      <c r="G1146" s="85">
        <v>1</v>
      </c>
      <c r="H1146" s="175">
        <v>25.61</v>
      </c>
      <c r="I1146" s="86">
        <f t="shared" ref="I1146:I1147" si="102">IF(H1146=" ",0,ROUND(G1146*H1146,2))</f>
        <v>25.61</v>
      </c>
    </row>
    <row r="1147" spans="1:9">
      <c r="A1147" s="155" t="s">
        <v>413</v>
      </c>
      <c r="B1147" s="28" t="s">
        <v>411</v>
      </c>
      <c r="C1147" s="26"/>
      <c r="D1147" s="149"/>
      <c r="E1147" s="187" t="s">
        <v>1231</v>
      </c>
      <c r="F1147" s="75" t="s">
        <v>711</v>
      </c>
      <c r="G1147" s="85">
        <v>1</v>
      </c>
      <c r="H1147" s="175">
        <v>145.77000000000001</v>
      </c>
      <c r="I1147" s="86">
        <f t="shared" si="102"/>
        <v>145.77000000000001</v>
      </c>
    </row>
    <row r="1148" spans="1:9">
      <c r="A1148" s="87"/>
      <c r="B1148" s="80"/>
      <c r="C1148" s="80"/>
      <c r="D1148" s="80"/>
      <c r="E1148" s="88"/>
      <c r="F1148" s="89"/>
      <c r="G1148" s="6"/>
      <c r="H1148" s="90"/>
      <c r="I1148" s="91"/>
    </row>
    <row r="1149" spans="1:9">
      <c r="A1149" s="92" t="s">
        <v>15</v>
      </c>
      <c r="B1149" s="81"/>
      <c r="C1149" s="4"/>
      <c r="D1149" s="80"/>
      <c r="E1149" s="88"/>
      <c r="F1149" s="5"/>
      <c r="G1149" s="3"/>
      <c r="H1149" s="93"/>
      <c r="I1149" s="94"/>
    </row>
    <row r="1150" spans="1:9">
      <c r="A1150" s="95"/>
      <c r="B1150" s="96"/>
      <c r="C1150" s="97"/>
      <c r="D1150" s="97"/>
      <c r="E1150" s="330" t="s">
        <v>16</v>
      </c>
      <c r="F1150" s="330"/>
      <c r="G1150" s="330"/>
      <c r="H1150" s="330"/>
      <c r="I1150" s="98">
        <f>SUM(I1145:I1147)</f>
        <v>192.20000000000002</v>
      </c>
    </row>
    <row r="1153" spans="1:9" ht="159.94999999999999" customHeight="1">
      <c r="A1153" s="158"/>
      <c r="B1153" s="160"/>
      <c r="C1153" s="99" t="s">
        <v>1178</v>
      </c>
      <c r="D1153" s="327" t="s">
        <v>1233</v>
      </c>
      <c r="E1153" s="328"/>
      <c r="F1153" s="328"/>
      <c r="G1153" s="329"/>
      <c r="H1153" s="196" t="s">
        <v>711</v>
      </c>
      <c r="I1153" s="184">
        <f>I1161</f>
        <v>531.55999999999995</v>
      </c>
    </row>
    <row r="1154" spans="1:9">
      <c r="A1154" s="159"/>
      <c r="B1154" s="79"/>
      <c r="C1154" s="82"/>
      <c r="D1154" s="82"/>
      <c r="E1154" s="83"/>
      <c r="F1154" s="83"/>
      <c r="G1154" s="83"/>
      <c r="H1154" s="83"/>
      <c r="I1154" s="84"/>
    </row>
    <row r="1155" spans="1:9" ht="15.75">
      <c r="A1155" s="76" t="s">
        <v>10</v>
      </c>
      <c r="B1155" s="76" t="s">
        <v>412</v>
      </c>
      <c r="C1155" s="76" t="s">
        <v>8</v>
      </c>
      <c r="D1155" s="150"/>
      <c r="E1155" s="151" t="s">
        <v>11</v>
      </c>
      <c r="F1155" s="77" t="s">
        <v>409</v>
      </c>
      <c r="G1155" s="78" t="s">
        <v>12</v>
      </c>
      <c r="H1155" s="76" t="s">
        <v>13</v>
      </c>
      <c r="I1155" s="78" t="s">
        <v>14</v>
      </c>
    </row>
    <row r="1156" spans="1:9" ht="25.5">
      <c r="A1156" s="152" t="s">
        <v>454</v>
      </c>
      <c r="B1156" s="153" t="s">
        <v>1421</v>
      </c>
      <c r="C1156" s="154">
        <v>88247</v>
      </c>
      <c r="D1156" s="149"/>
      <c r="E1156" s="148" t="s">
        <v>67</v>
      </c>
      <c r="F1156" s="75" t="s">
        <v>33</v>
      </c>
      <c r="G1156" s="85">
        <v>1</v>
      </c>
      <c r="H1156" s="175">
        <v>20.82</v>
      </c>
      <c r="I1156" s="86">
        <f>IF(H1156=" ",0,ROUND(G1156*H1156,2))</f>
        <v>20.82</v>
      </c>
    </row>
    <row r="1157" spans="1:9" ht="25.5">
      <c r="A1157" s="155" t="s">
        <v>454</v>
      </c>
      <c r="B1157" s="28" t="s">
        <v>1421</v>
      </c>
      <c r="C1157" s="26">
        <v>88264</v>
      </c>
      <c r="D1157" s="149"/>
      <c r="E1157" s="149" t="s">
        <v>49</v>
      </c>
      <c r="F1157" s="75" t="s">
        <v>33</v>
      </c>
      <c r="G1157" s="85">
        <v>1</v>
      </c>
      <c r="H1157" s="175">
        <v>25.61</v>
      </c>
      <c r="I1157" s="86">
        <f t="shared" ref="I1157:I1158" si="103">IF(H1157=" ",0,ROUND(G1157*H1157,2))</f>
        <v>25.61</v>
      </c>
    </row>
    <row r="1158" spans="1:9">
      <c r="A1158" s="155" t="s">
        <v>413</v>
      </c>
      <c r="B1158" s="28" t="s">
        <v>411</v>
      </c>
      <c r="C1158" s="26"/>
      <c r="D1158" s="149"/>
      <c r="E1158" s="187" t="s">
        <v>1234</v>
      </c>
      <c r="F1158" s="75" t="s">
        <v>711</v>
      </c>
      <c r="G1158" s="85">
        <v>1</v>
      </c>
      <c r="H1158" s="175">
        <v>485.13333333333327</v>
      </c>
      <c r="I1158" s="86">
        <f t="shared" si="103"/>
        <v>485.13</v>
      </c>
    </row>
    <row r="1159" spans="1:9">
      <c r="A1159" s="87"/>
      <c r="B1159" s="80"/>
      <c r="C1159" s="80"/>
      <c r="D1159" s="80"/>
      <c r="E1159" s="88"/>
      <c r="F1159" s="89"/>
      <c r="G1159" s="6"/>
      <c r="H1159" s="90"/>
      <c r="I1159" s="91"/>
    </row>
    <row r="1160" spans="1:9">
      <c r="A1160" s="92" t="s">
        <v>15</v>
      </c>
      <c r="B1160" s="81"/>
      <c r="C1160" s="4"/>
      <c r="D1160" s="80"/>
      <c r="E1160" s="88"/>
      <c r="F1160" s="5"/>
      <c r="G1160" s="3"/>
      <c r="H1160" s="93"/>
      <c r="I1160" s="94"/>
    </row>
    <row r="1161" spans="1:9">
      <c r="A1161" s="95"/>
      <c r="B1161" s="96"/>
      <c r="C1161" s="97"/>
      <c r="D1161" s="97"/>
      <c r="E1161" s="330" t="s">
        <v>16</v>
      </c>
      <c r="F1161" s="330"/>
      <c r="G1161" s="330"/>
      <c r="H1161" s="330"/>
      <c r="I1161" s="98">
        <f>SUM(I1156:I1158)</f>
        <v>531.55999999999995</v>
      </c>
    </row>
    <row r="1164" spans="1:9" ht="30" customHeight="1">
      <c r="A1164" s="158"/>
      <c r="B1164" s="160"/>
      <c r="C1164" s="99" t="s">
        <v>1181</v>
      </c>
      <c r="D1164" s="327" t="s">
        <v>1243</v>
      </c>
      <c r="E1164" s="328"/>
      <c r="F1164" s="328"/>
      <c r="G1164" s="329"/>
      <c r="H1164" s="196" t="s">
        <v>711</v>
      </c>
      <c r="I1164" s="184">
        <f>I1172</f>
        <v>12.27</v>
      </c>
    </row>
    <row r="1165" spans="1:9">
      <c r="A1165" s="159"/>
      <c r="B1165" s="79"/>
      <c r="C1165" s="82"/>
      <c r="D1165" s="82"/>
      <c r="E1165" s="83"/>
      <c r="F1165" s="83"/>
      <c r="G1165" s="83"/>
      <c r="H1165" s="83"/>
      <c r="I1165" s="84"/>
    </row>
    <row r="1166" spans="1:9" ht="15.75">
      <c r="A1166" s="76" t="s">
        <v>10</v>
      </c>
      <c r="B1166" s="76" t="s">
        <v>412</v>
      </c>
      <c r="C1166" s="76" t="s">
        <v>8</v>
      </c>
      <c r="D1166" s="150"/>
      <c r="E1166" s="151" t="s">
        <v>11</v>
      </c>
      <c r="F1166" s="77" t="s">
        <v>409</v>
      </c>
      <c r="G1166" s="78" t="s">
        <v>12</v>
      </c>
      <c r="H1166" s="76" t="s">
        <v>13</v>
      </c>
      <c r="I1166" s="78" t="s">
        <v>14</v>
      </c>
    </row>
    <row r="1167" spans="1:9" ht="25.5">
      <c r="A1167" s="152" t="s">
        <v>454</v>
      </c>
      <c r="B1167" s="153" t="s">
        <v>1421</v>
      </c>
      <c r="C1167" s="154">
        <v>88247</v>
      </c>
      <c r="D1167" s="149"/>
      <c r="E1167" s="148" t="s">
        <v>67</v>
      </c>
      <c r="F1167" s="75" t="s">
        <v>33</v>
      </c>
      <c r="G1167" s="85">
        <v>0.1</v>
      </c>
      <c r="H1167" s="175">
        <v>20.82</v>
      </c>
      <c r="I1167" s="86">
        <f>IF(H1167=" ",0,ROUND(G1167*H1167,2))</f>
        <v>2.08</v>
      </c>
    </row>
    <row r="1168" spans="1:9" ht="25.5">
      <c r="A1168" s="155" t="s">
        <v>454</v>
      </c>
      <c r="B1168" s="28" t="s">
        <v>1421</v>
      </c>
      <c r="C1168" s="26">
        <v>88264</v>
      </c>
      <c r="D1168" s="149"/>
      <c r="E1168" s="149" t="s">
        <v>49</v>
      </c>
      <c r="F1168" s="75" t="s">
        <v>33</v>
      </c>
      <c r="G1168" s="85">
        <v>0.1</v>
      </c>
      <c r="H1168" s="175">
        <v>25.61</v>
      </c>
      <c r="I1168" s="86">
        <f t="shared" ref="I1168:I1169" si="104">IF(H1168=" ",0,ROUND(G1168*H1168,2))</f>
        <v>2.56</v>
      </c>
    </row>
    <row r="1169" spans="1:9" ht="38.25">
      <c r="A1169" s="155" t="s">
        <v>455</v>
      </c>
      <c r="B1169" s="28" t="s">
        <v>1421</v>
      </c>
      <c r="C1169" s="26">
        <v>1535</v>
      </c>
      <c r="D1169" s="149"/>
      <c r="E1169" s="149" t="s">
        <v>383</v>
      </c>
      <c r="F1169" s="75" t="s">
        <v>72</v>
      </c>
      <c r="G1169" s="85">
        <v>1</v>
      </c>
      <c r="H1169" s="175">
        <v>7.63</v>
      </c>
      <c r="I1169" s="86">
        <f t="shared" si="104"/>
        <v>7.63</v>
      </c>
    </row>
    <row r="1170" spans="1:9">
      <c r="A1170" s="87"/>
      <c r="B1170" s="80"/>
      <c r="C1170" s="80"/>
      <c r="D1170" s="80"/>
      <c r="E1170" s="88"/>
      <c r="F1170" s="89"/>
      <c r="G1170" s="6"/>
      <c r="H1170" s="90"/>
      <c r="I1170" s="91"/>
    </row>
    <row r="1171" spans="1:9">
      <c r="A1171" s="92" t="s">
        <v>15</v>
      </c>
      <c r="B1171" s="81"/>
      <c r="C1171" s="4"/>
      <c r="D1171" s="80"/>
      <c r="E1171" s="88"/>
      <c r="F1171" s="5"/>
      <c r="G1171" s="3"/>
      <c r="H1171" s="93"/>
      <c r="I1171" s="94"/>
    </row>
    <row r="1172" spans="1:9">
      <c r="A1172" s="95"/>
      <c r="B1172" s="96"/>
      <c r="C1172" s="97"/>
      <c r="D1172" s="97"/>
      <c r="E1172" s="330" t="s">
        <v>16</v>
      </c>
      <c r="F1172" s="330"/>
      <c r="G1172" s="330"/>
      <c r="H1172" s="330"/>
      <c r="I1172" s="98">
        <f>SUM(I1167:I1169)</f>
        <v>12.27</v>
      </c>
    </row>
    <row r="1175" spans="1:9" ht="30" customHeight="1">
      <c r="A1175" s="158"/>
      <c r="B1175" s="160"/>
      <c r="C1175" s="99" t="s">
        <v>1184</v>
      </c>
      <c r="D1175" s="327" t="s">
        <v>1244</v>
      </c>
      <c r="E1175" s="328"/>
      <c r="F1175" s="328"/>
      <c r="G1175" s="329"/>
      <c r="H1175" s="196" t="s">
        <v>711</v>
      </c>
      <c r="I1175" s="184">
        <f>I1183</f>
        <v>12.14</v>
      </c>
    </row>
    <row r="1176" spans="1:9">
      <c r="A1176" s="159"/>
      <c r="B1176" s="79"/>
      <c r="C1176" s="82"/>
      <c r="D1176" s="82"/>
      <c r="E1176" s="83"/>
      <c r="F1176" s="83"/>
      <c r="G1176" s="83"/>
      <c r="H1176" s="83"/>
      <c r="I1176" s="84"/>
    </row>
    <row r="1177" spans="1:9" ht="15.75">
      <c r="A1177" s="76" t="s">
        <v>10</v>
      </c>
      <c r="B1177" s="76" t="s">
        <v>412</v>
      </c>
      <c r="C1177" s="76" t="s">
        <v>8</v>
      </c>
      <c r="D1177" s="150"/>
      <c r="E1177" s="151" t="s">
        <v>11</v>
      </c>
      <c r="F1177" s="77" t="s">
        <v>409</v>
      </c>
      <c r="G1177" s="78" t="s">
        <v>12</v>
      </c>
      <c r="H1177" s="76" t="s">
        <v>13</v>
      </c>
      <c r="I1177" s="78" t="s">
        <v>14</v>
      </c>
    </row>
    <row r="1178" spans="1:9" ht="25.5">
      <c r="A1178" s="152" t="s">
        <v>454</v>
      </c>
      <c r="B1178" s="153" t="s">
        <v>1421</v>
      </c>
      <c r="C1178" s="154">
        <v>88247</v>
      </c>
      <c r="D1178" s="149"/>
      <c r="E1178" s="148" t="s">
        <v>67</v>
      </c>
      <c r="F1178" s="75" t="s">
        <v>33</v>
      </c>
      <c r="G1178" s="85">
        <v>0.1</v>
      </c>
      <c r="H1178" s="175">
        <v>20.82</v>
      </c>
      <c r="I1178" s="86">
        <f>IF(H1178=" ",0,ROUND(G1178*H1178,2))</f>
        <v>2.08</v>
      </c>
    </row>
    <row r="1179" spans="1:9" ht="25.5">
      <c r="A1179" s="155" t="s">
        <v>454</v>
      </c>
      <c r="B1179" s="28" t="s">
        <v>1421</v>
      </c>
      <c r="C1179" s="26">
        <v>88264</v>
      </c>
      <c r="D1179" s="149"/>
      <c r="E1179" s="149" t="s">
        <v>49</v>
      </c>
      <c r="F1179" s="75" t="s">
        <v>33</v>
      </c>
      <c r="G1179" s="85">
        <v>0.1</v>
      </c>
      <c r="H1179" s="175">
        <v>25.61</v>
      </c>
      <c r="I1179" s="86">
        <f t="shared" ref="I1179:I1180" si="105">IF(H1179=" ",0,ROUND(G1179*H1179,2))</f>
        <v>2.56</v>
      </c>
    </row>
    <row r="1180" spans="1:9" ht="38.25">
      <c r="A1180" s="155" t="s">
        <v>455</v>
      </c>
      <c r="B1180" s="28" t="s">
        <v>1421</v>
      </c>
      <c r="C1180" s="26">
        <v>1585</v>
      </c>
      <c r="D1180" s="149"/>
      <c r="E1180" s="149" t="s">
        <v>379</v>
      </c>
      <c r="F1180" s="75" t="s">
        <v>72</v>
      </c>
      <c r="G1180" s="85">
        <v>1</v>
      </c>
      <c r="H1180" s="175">
        <v>7.5</v>
      </c>
      <c r="I1180" s="86">
        <f t="shared" si="105"/>
        <v>7.5</v>
      </c>
    </row>
    <row r="1181" spans="1:9">
      <c r="A1181" s="87"/>
      <c r="B1181" s="80"/>
      <c r="C1181" s="80"/>
      <c r="D1181" s="80"/>
      <c r="E1181" s="88"/>
      <c r="F1181" s="89"/>
      <c r="G1181" s="6"/>
      <c r="H1181" s="90"/>
      <c r="I1181" s="91"/>
    </row>
    <row r="1182" spans="1:9">
      <c r="A1182" s="92" t="s">
        <v>15</v>
      </c>
      <c r="B1182" s="81"/>
      <c r="C1182" s="4"/>
      <c r="D1182" s="80"/>
      <c r="E1182" s="88"/>
      <c r="F1182" s="5"/>
      <c r="G1182" s="3"/>
      <c r="H1182" s="93"/>
      <c r="I1182" s="94"/>
    </row>
    <row r="1183" spans="1:9">
      <c r="A1183" s="95"/>
      <c r="B1183" s="96"/>
      <c r="C1183" s="97"/>
      <c r="D1183" s="97"/>
      <c r="E1183" s="330" t="s">
        <v>16</v>
      </c>
      <c r="F1183" s="330"/>
      <c r="G1183" s="330"/>
      <c r="H1183" s="330"/>
      <c r="I1183" s="98">
        <f>SUM(I1178:I1180)</f>
        <v>12.14</v>
      </c>
    </row>
    <row r="1186" spans="1:9" ht="30" customHeight="1">
      <c r="A1186" s="158"/>
      <c r="B1186" s="160"/>
      <c r="C1186" s="99" t="s">
        <v>1188</v>
      </c>
      <c r="D1186" s="327" t="s">
        <v>1245</v>
      </c>
      <c r="E1186" s="328"/>
      <c r="F1186" s="328"/>
      <c r="G1186" s="329"/>
      <c r="H1186" s="196" t="s">
        <v>711</v>
      </c>
      <c r="I1186" s="184">
        <f>I1194</f>
        <v>14.120000000000001</v>
      </c>
    </row>
    <row r="1187" spans="1:9">
      <c r="A1187" s="159"/>
      <c r="B1187" s="79"/>
      <c r="C1187" s="82"/>
      <c r="D1187" s="82"/>
      <c r="E1187" s="83"/>
      <c r="F1187" s="83"/>
      <c r="G1187" s="83"/>
      <c r="H1187" s="83"/>
      <c r="I1187" s="84"/>
    </row>
    <row r="1188" spans="1:9" ht="15.75">
      <c r="A1188" s="76" t="s">
        <v>10</v>
      </c>
      <c r="B1188" s="76" t="s">
        <v>412</v>
      </c>
      <c r="C1188" s="76" t="s">
        <v>8</v>
      </c>
      <c r="D1188" s="150"/>
      <c r="E1188" s="151" t="s">
        <v>11</v>
      </c>
      <c r="F1188" s="77" t="s">
        <v>409</v>
      </c>
      <c r="G1188" s="78" t="s">
        <v>12</v>
      </c>
      <c r="H1188" s="76" t="s">
        <v>13</v>
      </c>
      <c r="I1188" s="78" t="s">
        <v>14</v>
      </c>
    </row>
    <row r="1189" spans="1:9" ht="25.5">
      <c r="A1189" s="152" t="s">
        <v>454</v>
      </c>
      <c r="B1189" s="153" t="s">
        <v>1421</v>
      </c>
      <c r="C1189" s="154">
        <v>88247</v>
      </c>
      <c r="D1189" s="149"/>
      <c r="E1189" s="148" t="s">
        <v>67</v>
      </c>
      <c r="F1189" s="75" t="s">
        <v>33</v>
      </c>
      <c r="G1189" s="85">
        <v>0.1</v>
      </c>
      <c r="H1189" s="175">
        <v>20.82</v>
      </c>
      <c r="I1189" s="86">
        <f>IF(H1189=" ",0,ROUND(G1189*H1189,2))</f>
        <v>2.08</v>
      </c>
    </row>
    <row r="1190" spans="1:9" ht="25.5">
      <c r="A1190" s="155" t="s">
        <v>454</v>
      </c>
      <c r="B1190" s="28" t="s">
        <v>1421</v>
      </c>
      <c r="C1190" s="26">
        <v>88264</v>
      </c>
      <c r="D1190" s="149"/>
      <c r="E1190" s="149" t="s">
        <v>49</v>
      </c>
      <c r="F1190" s="75" t="s">
        <v>33</v>
      </c>
      <c r="G1190" s="85">
        <v>0.1</v>
      </c>
      <c r="H1190" s="175">
        <v>25.61</v>
      </c>
      <c r="I1190" s="86">
        <f t="shared" ref="I1190:I1191" si="106">IF(H1190=" ",0,ROUND(G1190*H1190,2))</f>
        <v>2.56</v>
      </c>
    </row>
    <row r="1191" spans="1:9" ht="38.25">
      <c r="A1191" s="155" t="s">
        <v>455</v>
      </c>
      <c r="B1191" s="28" t="s">
        <v>1421</v>
      </c>
      <c r="C1191" s="26">
        <v>1586</v>
      </c>
      <c r="D1191" s="149"/>
      <c r="E1191" s="149" t="s">
        <v>380</v>
      </c>
      <c r="F1191" s="75" t="s">
        <v>72</v>
      </c>
      <c r="G1191" s="85">
        <v>1</v>
      </c>
      <c r="H1191" s="175">
        <v>9.48</v>
      </c>
      <c r="I1191" s="86">
        <f t="shared" si="106"/>
        <v>9.48</v>
      </c>
    </row>
    <row r="1192" spans="1:9">
      <c r="A1192" s="87"/>
      <c r="B1192" s="80"/>
      <c r="C1192" s="80"/>
      <c r="D1192" s="80"/>
      <c r="E1192" s="88"/>
      <c r="F1192" s="89"/>
      <c r="G1192" s="6"/>
      <c r="H1192" s="90"/>
      <c r="I1192" s="91"/>
    </row>
    <row r="1193" spans="1:9">
      <c r="A1193" s="92" t="s">
        <v>15</v>
      </c>
      <c r="B1193" s="81"/>
      <c r="C1193" s="4"/>
      <c r="D1193" s="80"/>
      <c r="E1193" s="88"/>
      <c r="F1193" s="5"/>
      <c r="G1193" s="3"/>
      <c r="H1193" s="93"/>
      <c r="I1193" s="94"/>
    </row>
    <row r="1194" spans="1:9">
      <c r="A1194" s="95"/>
      <c r="B1194" s="96"/>
      <c r="C1194" s="97"/>
      <c r="D1194" s="97"/>
      <c r="E1194" s="330" t="s">
        <v>16</v>
      </c>
      <c r="F1194" s="330"/>
      <c r="G1194" s="330"/>
      <c r="H1194" s="330"/>
      <c r="I1194" s="98">
        <f>SUM(I1189:I1191)</f>
        <v>14.120000000000001</v>
      </c>
    </row>
    <row r="1197" spans="1:9" ht="30" customHeight="1">
      <c r="A1197" s="158"/>
      <c r="B1197" s="160"/>
      <c r="C1197" s="99" t="s">
        <v>1191</v>
      </c>
      <c r="D1197" s="327" t="s">
        <v>1246</v>
      </c>
      <c r="E1197" s="328"/>
      <c r="F1197" s="328"/>
      <c r="G1197" s="329"/>
      <c r="H1197" s="196" t="s">
        <v>711</v>
      </c>
      <c r="I1197" s="184">
        <f>I1205</f>
        <v>14.3</v>
      </c>
    </row>
    <row r="1198" spans="1:9">
      <c r="A1198" s="159"/>
      <c r="B1198" s="79"/>
      <c r="C1198" s="82"/>
      <c r="D1198" s="82"/>
      <c r="E1198" s="83"/>
      <c r="F1198" s="83"/>
      <c r="G1198" s="83"/>
      <c r="H1198" s="83"/>
      <c r="I1198" s="84"/>
    </row>
    <row r="1199" spans="1:9" ht="15.75">
      <c r="A1199" s="76" t="s">
        <v>10</v>
      </c>
      <c r="B1199" s="76" t="s">
        <v>412</v>
      </c>
      <c r="C1199" s="76" t="s">
        <v>8</v>
      </c>
      <c r="D1199" s="150"/>
      <c r="E1199" s="151" t="s">
        <v>11</v>
      </c>
      <c r="F1199" s="77" t="s">
        <v>409</v>
      </c>
      <c r="G1199" s="78" t="s">
        <v>12</v>
      </c>
      <c r="H1199" s="76" t="s">
        <v>13</v>
      </c>
      <c r="I1199" s="78" t="s">
        <v>14</v>
      </c>
    </row>
    <row r="1200" spans="1:9" ht="25.5">
      <c r="A1200" s="152" t="s">
        <v>454</v>
      </c>
      <c r="B1200" s="153" t="s">
        <v>1421</v>
      </c>
      <c r="C1200" s="154">
        <v>88247</v>
      </c>
      <c r="D1200" s="149"/>
      <c r="E1200" s="148" t="s">
        <v>67</v>
      </c>
      <c r="F1200" s="75" t="s">
        <v>33</v>
      </c>
      <c r="G1200" s="85">
        <v>0.1</v>
      </c>
      <c r="H1200" s="175">
        <v>20.82</v>
      </c>
      <c r="I1200" s="86">
        <f>IF(H1200=" ",0,ROUND(G1200*H1200,2))</f>
        <v>2.08</v>
      </c>
    </row>
    <row r="1201" spans="1:9" ht="25.5">
      <c r="A1201" s="155" t="s">
        <v>454</v>
      </c>
      <c r="B1201" s="28" t="s">
        <v>1421</v>
      </c>
      <c r="C1201" s="26">
        <v>88264</v>
      </c>
      <c r="D1201" s="149"/>
      <c r="E1201" s="149" t="s">
        <v>49</v>
      </c>
      <c r="F1201" s="75" t="s">
        <v>33</v>
      </c>
      <c r="G1201" s="85">
        <v>0.1</v>
      </c>
      <c r="H1201" s="175">
        <v>25.61</v>
      </c>
      <c r="I1201" s="86">
        <f t="shared" ref="I1201:I1202" si="107">IF(H1201=" ",0,ROUND(G1201*H1201,2))</f>
        <v>2.56</v>
      </c>
    </row>
    <row r="1202" spans="1:9" ht="38.25">
      <c r="A1202" s="155" t="s">
        <v>455</v>
      </c>
      <c r="B1202" s="28" t="s">
        <v>1421</v>
      </c>
      <c r="C1202" s="26">
        <v>1587</v>
      </c>
      <c r="D1202" s="149"/>
      <c r="E1202" s="149" t="s">
        <v>381</v>
      </c>
      <c r="F1202" s="75" t="s">
        <v>72</v>
      </c>
      <c r="G1202" s="85">
        <v>1</v>
      </c>
      <c r="H1202" s="175">
        <v>9.66</v>
      </c>
      <c r="I1202" s="86">
        <f t="shared" si="107"/>
        <v>9.66</v>
      </c>
    </row>
    <row r="1203" spans="1:9">
      <c r="A1203" s="87"/>
      <c r="B1203" s="80"/>
      <c r="C1203" s="80"/>
      <c r="D1203" s="80"/>
      <c r="E1203" s="88"/>
      <c r="F1203" s="89"/>
      <c r="G1203" s="6"/>
      <c r="H1203" s="90"/>
      <c r="I1203" s="91"/>
    </row>
    <row r="1204" spans="1:9">
      <c r="A1204" s="92" t="s">
        <v>15</v>
      </c>
      <c r="B1204" s="81"/>
      <c r="C1204" s="4"/>
      <c r="D1204" s="80"/>
      <c r="E1204" s="88"/>
      <c r="F1204" s="5"/>
      <c r="G1204" s="3"/>
      <c r="H1204" s="93"/>
      <c r="I1204" s="94"/>
    </row>
    <row r="1205" spans="1:9">
      <c r="A1205" s="95"/>
      <c r="B1205" s="96"/>
      <c r="C1205" s="97"/>
      <c r="D1205" s="97"/>
      <c r="E1205" s="330" t="s">
        <v>16</v>
      </c>
      <c r="F1205" s="330"/>
      <c r="G1205" s="330"/>
      <c r="H1205" s="330"/>
      <c r="I1205" s="98">
        <f>SUM(I1200:I1202)</f>
        <v>14.3</v>
      </c>
    </row>
    <row r="1208" spans="1:9" ht="30" customHeight="1">
      <c r="A1208" s="158"/>
      <c r="B1208" s="160"/>
      <c r="C1208" s="99" t="s">
        <v>1194</v>
      </c>
      <c r="D1208" s="327" t="s">
        <v>1247</v>
      </c>
      <c r="E1208" s="328"/>
      <c r="F1208" s="328"/>
      <c r="G1208" s="329"/>
      <c r="H1208" s="196" t="s">
        <v>711</v>
      </c>
      <c r="I1208" s="184">
        <f>I1216</f>
        <v>17.89</v>
      </c>
    </row>
    <row r="1209" spans="1:9">
      <c r="A1209" s="159"/>
      <c r="B1209" s="79"/>
      <c r="C1209" s="82"/>
      <c r="D1209" s="82"/>
      <c r="E1209" s="83"/>
      <c r="F1209" s="83"/>
      <c r="G1209" s="83"/>
      <c r="H1209" s="83"/>
      <c r="I1209" s="84"/>
    </row>
    <row r="1210" spans="1:9" ht="15.75">
      <c r="A1210" s="76" t="s">
        <v>10</v>
      </c>
      <c r="B1210" s="76" t="s">
        <v>412</v>
      </c>
      <c r="C1210" s="76" t="s">
        <v>8</v>
      </c>
      <c r="D1210" s="150"/>
      <c r="E1210" s="151" t="s">
        <v>11</v>
      </c>
      <c r="F1210" s="77" t="s">
        <v>409</v>
      </c>
      <c r="G1210" s="78" t="s">
        <v>12</v>
      </c>
      <c r="H1210" s="76" t="s">
        <v>13</v>
      </c>
      <c r="I1210" s="78" t="s">
        <v>14</v>
      </c>
    </row>
    <row r="1211" spans="1:9" ht="25.5">
      <c r="A1211" s="152" t="s">
        <v>454</v>
      </c>
      <c r="B1211" s="153" t="s">
        <v>1421</v>
      </c>
      <c r="C1211" s="154">
        <v>88247</v>
      </c>
      <c r="D1211" s="149"/>
      <c r="E1211" s="148" t="s">
        <v>67</v>
      </c>
      <c r="F1211" s="75" t="s">
        <v>33</v>
      </c>
      <c r="G1211" s="85">
        <v>0.1</v>
      </c>
      <c r="H1211" s="175">
        <v>20.82</v>
      </c>
      <c r="I1211" s="86">
        <f>IF(H1211=" ",0,ROUND(G1211*H1211,2))</f>
        <v>2.08</v>
      </c>
    </row>
    <row r="1212" spans="1:9" ht="25.5">
      <c r="A1212" s="155" t="s">
        <v>454</v>
      </c>
      <c r="B1212" s="28" t="s">
        <v>1421</v>
      </c>
      <c r="C1212" s="26">
        <v>88264</v>
      </c>
      <c r="D1212" s="149"/>
      <c r="E1212" s="149" t="s">
        <v>49</v>
      </c>
      <c r="F1212" s="75" t="s">
        <v>33</v>
      </c>
      <c r="G1212" s="85">
        <v>0.1</v>
      </c>
      <c r="H1212" s="175">
        <v>25.61</v>
      </c>
      <c r="I1212" s="86">
        <f t="shared" ref="I1212:I1213" si="108">IF(H1212=" ",0,ROUND(G1212*H1212,2))</f>
        <v>2.56</v>
      </c>
    </row>
    <row r="1213" spans="1:9" ht="38.25">
      <c r="A1213" s="155" t="s">
        <v>455</v>
      </c>
      <c r="B1213" s="28" t="s">
        <v>1421</v>
      </c>
      <c r="C1213" s="26">
        <v>1588</v>
      </c>
      <c r="D1213" s="149"/>
      <c r="E1213" s="149" t="s">
        <v>382</v>
      </c>
      <c r="F1213" s="75" t="s">
        <v>72</v>
      </c>
      <c r="G1213" s="85">
        <v>1</v>
      </c>
      <c r="H1213" s="175">
        <v>13.25</v>
      </c>
      <c r="I1213" s="86">
        <f t="shared" si="108"/>
        <v>13.25</v>
      </c>
    </row>
    <row r="1214" spans="1:9">
      <c r="A1214" s="87"/>
      <c r="B1214" s="80"/>
      <c r="C1214" s="80"/>
      <c r="D1214" s="80"/>
      <c r="E1214" s="88"/>
      <c r="F1214" s="89"/>
      <c r="G1214" s="6"/>
      <c r="H1214" s="90"/>
      <c r="I1214" s="91"/>
    </row>
    <row r="1215" spans="1:9">
      <c r="A1215" s="92" t="s">
        <v>15</v>
      </c>
      <c r="B1215" s="81"/>
      <c r="C1215" s="4"/>
      <c r="D1215" s="80"/>
      <c r="E1215" s="88"/>
      <c r="F1215" s="5"/>
      <c r="G1215" s="3"/>
      <c r="H1215" s="93"/>
      <c r="I1215" s="94"/>
    </row>
    <row r="1216" spans="1:9">
      <c r="A1216" s="95"/>
      <c r="B1216" s="96"/>
      <c r="C1216" s="97"/>
      <c r="D1216" s="97"/>
      <c r="E1216" s="330" t="s">
        <v>16</v>
      </c>
      <c r="F1216" s="330"/>
      <c r="G1216" s="330"/>
      <c r="H1216" s="330"/>
      <c r="I1216" s="98">
        <f>SUM(I1211:I1213)</f>
        <v>17.89</v>
      </c>
    </row>
    <row r="1219" spans="1:9" ht="30" customHeight="1">
      <c r="A1219" s="158"/>
      <c r="B1219" s="160"/>
      <c r="C1219" s="99" t="s">
        <v>1197</v>
      </c>
      <c r="D1219" s="327" t="s">
        <v>1248</v>
      </c>
      <c r="E1219" s="328"/>
      <c r="F1219" s="328"/>
      <c r="G1219" s="329"/>
      <c r="H1219" s="196" t="s">
        <v>711</v>
      </c>
      <c r="I1219" s="184">
        <f>I1227</f>
        <v>18.310000000000002</v>
      </c>
    </row>
    <row r="1220" spans="1:9">
      <c r="A1220" s="159"/>
      <c r="B1220" s="79"/>
      <c r="C1220" s="82"/>
      <c r="D1220" s="82"/>
      <c r="E1220" s="83"/>
      <c r="F1220" s="83"/>
      <c r="G1220" s="83"/>
      <c r="H1220" s="83"/>
      <c r="I1220" s="84"/>
    </row>
    <row r="1221" spans="1:9" ht="15.75">
      <c r="A1221" s="76" t="s">
        <v>10</v>
      </c>
      <c r="B1221" s="76" t="s">
        <v>412</v>
      </c>
      <c r="C1221" s="76" t="s">
        <v>8</v>
      </c>
      <c r="D1221" s="150"/>
      <c r="E1221" s="151" t="s">
        <v>11</v>
      </c>
      <c r="F1221" s="77" t="s">
        <v>409</v>
      </c>
      <c r="G1221" s="78" t="s">
        <v>12</v>
      </c>
      <c r="H1221" s="76" t="s">
        <v>13</v>
      </c>
      <c r="I1221" s="78" t="s">
        <v>14</v>
      </c>
    </row>
    <row r="1222" spans="1:9" ht="25.5">
      <c r="A1222" s="152" t="s">
        <v>454</v>
      </c>
      <c r="B1222" s="153" t="s">
        <v>1421</v>
      </c>
      <c r="C1222" s="154">
        <v>88247</v>
      </c>
      <c r="D1222" s="149"/>
      <c r="E1222" s="148" t="s">
        <v>67</v>
      </c>
      <c r="F1222" s="75" t="s">
        <v>33</v>
      </c>
      <c r="G1222" s="85">
        <v>0.1</v>
      </c>
      <c r="H1222" s="175">
        <v>20.82</v>
      </c>
      <c r="I1222" s="86">
        <f>IF(H1222=" ",0,ROUND(G1222*H1222,2))</f>
        <v>2.08</v>
      </c>
    </row>
    <row r="1223" spans="1:9" ht="25.5">
      <c r="A1223" s="155" t="s">
        <v>454</v>
      </c>
      <c r="B1223" s="28" t="s">
        <v>1421</v>
      </c>
      <c r="C1223" s="26">
        <v>88264</v>
      </c>
      <c r="D1223" s="149"/>
      <c r="E1223" s="149" t="s">
        <v>49</v>
      </c>
      <c r="F1223" s="75" t="s">
        <v>33</v>
      </c>
      <c r="G1223" s="85">
        <v>0.1</v>
      </c>
      <c r="H1223" s="175">
        <v>25.61</v>
      </c>
      <c r="I1223" s="86">
        <f t="shared" ref="I1223:I1224" si="109">IF(H1223=" ",0,ROUND(G1223*H1223,2))</f>
        <v>2.56</v>
      </c>
    </row>
    <row r="1224" spans="1:9" ht="38.25">
      <c r="A1224" s="155" t="s">
        <v>455</v>
      </c>
      <c r="B1224" s="28" t="s">
        <v>1421</v>
      </c>
      <c r="C1224" s="26">
        <v>1589</v>
      </c>
      <c r="D1224" s="149"/>
      <c r="E1224" s="149" t="s">
        <v>384</v>
      </c>
      <c r="F1224" s="75" t="s">
        <v>72</v>
      </c>
      <c r="G1224" s="85">
        <v>1</v>
      </c>
      <c r="H1224" s="175">
        <v>13.67</v>
      </c>
      <c r="I1224" s="86">
        <f t="shared" si="109"/>
        <v>13.67</v>
      </c>
    </row>
    <row r="1225" spans="1:9">
      <c r="A1225" s="87"/>
      <c r="B1225" s="80"/>
      <c r="C1225" s="80"/>
      <c r="D1225" s="80"/>
      <c r="E1225" s="88"/>
      <c r="F1225" s="89"/>
      <c r="G1225" s="6"/>
      <c r="H1225" s="90"/>
      <c r="I1225" s="91"/>
    </row>
    <row r="1226" spans="1:9">
      <c r="A1226" s="92" t="s">
        <v>15</v>
      </c>
      <c r="B1226" s="81"/>
      <c r="C1226" s="4"/>
      <c r="D1226" s="80"/>
      <c r="E1226" s="88"/>
      <c r="F1226" s="5"/>
      <c r="G1226" s="3"/>
      <c r="H1226" s="93"/>
      <c r="I1226" s="94"/>
    </row>
    <row r="1227" spans="1:9">
      <c r="A1227" s="95"/>
      <c r="B1227" s="96"/>
      <c r="C1227" s="97"/>
      <c r="D1227" s="97"/>
      <c r="E1227" s="330" t="s">
        <v>16</v>
      </c>
      <c r="F1227" s="330"/>
      <c r="G1227" s="330"/>
      <c r="H1227" s="330"/>
      <c r="I1227" s="98">
        <f>SUM(I1222:I1224)</f>
        <v>18.310000000000002</v>
      </c>
    </row>
    <row r="1230" spans="1:9" ht="30" customHeight="1">
      <c r="A1230" s="158"/>
      <c r="B1230" s="160"/>
      <c r="C1230" s="99" t="s">
        <v>1200</v>
      </c>
      <c r="D1230" s="327" t="s">
        <v>1249</v>
      </c>
      <c r="E1230" s="328"/>
      <c r="F1230" s="328"/>
      <c r="G1230" s="329"/>
      <c r="H1230" s="196" t="s">
        <v>711</v>
      </c>
      <c r="I1230" s="184">
        <f>I1238</f>
        <v>40.32</v>
      </c>
    </row>
    <row r="1231" spans="1:9">
      <c r="A1231" s="159"/>
      <c r="B1231" s="79"/>
      <c r="C1231" s="82"/>
      <c r="D1231" s="82"/>
      <c r="E1231" s="83"/>
      <c r="F1231" s="83"/>
      <c r="G1231" s="83"/>
      <c r="H1231" s="83"/>
      <c r="I1231" s="84"/>
    </row>
    <row r="1232" spans="1:9" ht="15.75">
      <c r="A1232" s="76" t="s">
        <v>10</v>
      </c>
      <c r="B1232" s="76" t="s">
        <v>412</v>
      </c>
      <c r="C1232" s="76" t="s">
        <v>8</v>
      </c>
      <c r="D1232" s="150"/>
      <c r="E1232" s="151" t="s">
        <v>11</v>
      </c>
      <c r="F1232" s="77" t="s">
        <v>409</v>
      </c>
      <c r="G1232" s="78" t="s">
        <v>12</v>
      </c>
      <c r="H1232" s="76" t="s">
        <v>13</v>
      </c>
      <c r="I1232" s="78" t="s">
        <v>14</v>
      </c>
    </row>
    <row r="1233" spans="1:9" ht="25.5">
      <c r="A1233" s="152" t="s">
        <v>454</v>
      </c>
      <c r="B1233" s="153" t="s">
        <v>1421</v>
      </c>
      <c r="C1233" s="154">
        <v>88247</v>
      </c>
      <c r="D1233" s="149"/>
      <c r="E1233" s="148" t="s">
        <v>67</v>
      </c>
      <c r="F1233" s="75" t="s">
        <v>33</v>
      </c>
      <c r="G1233" s="85">
        <v>0.1</v>
      </c>
      <c r="H1233" s="175">
        <v>20.82</v>
      </c>
      <c r="I1233" s="86">
        <f>IF(H1233=" ",0,ROUND(G1233*H1233,2))</f>
        <v>2.08</v>
      </c>
    </row>
    <row r="1234" spans="1:9" ht="25.5">
      <c r="A1234" s="155" t="s">
        <v>454</v>
      </c>
      <c r="B1234" s="28" t="s">
        <v>1421</v>
      </c>
      <c r="C1234" s="26">
        <v>88264</v>
      </c>
      <c r="D1234" s="149"/>
      <c r="E1234" s="149" t="s">
        <v>49</v>
      </c>
      <c r="F1234" s="75" t="s">
        <v>33</v>
      </c>
      <c r="G1234" s="85">
        <v>0.1</v>
      </c>
      <c r="H1234" s="175">
        <v>25.61</v>
      </c>
      <c r="I1234" s="86">
        <f t="shared" ref="I1234:I1235" si="110">IF(H1234=" ",0,ROUND(G1234*H1234,2))</f>
        <v>2.56</v>
      </c>
    </row>
    <row r="1235" spans="1:9" ht="38.25">
      <c r="A1235" s="155" t="s">
        <v>455</v>
      </c>
      <c r="B1235" s="28" t="s">
        <v>1421</v>
      </c>
      <c r="C1235" s="26">
        <v>1591</v>
      </c>
      <c r="D1235" s="149"/>
      <c r="E1235" s="149" t="s">
        <v>377</v>
      </c>
      <c r="F1235" s="75" t="s">
        <v>72</v>
      </c>
      <c r="G1235" s="85">
        <v>1</v>
      </c>
      <c r="H1235" s="175">
        <v>35.68</v>
      </c>
      <c r="I1235" s="86">
        <f t="shared" si="110"/>
        <v>35.68</v>
      </c>
    </row>
    <row r="1236" spans="1:9">
      <c r="A1236" s="87"/>
      <c r="B1236" s="80"/>
      <c r="C1236" s="80"/>
      <c r="D1236" s="80"/>
      <c r="E1236" s="88"/>
      <c r="F1236" s="89"/>
      <c r="G1236" s="6"/>
      <c r="H1236" s="90"/>
      <c r="I1236" s="91"/>
    </row>
    <row r="1237" spans="1:9">
      <c r="A1237" s="92" t="s">
        <v>15</v>
      </c>
      <c r="B1237" s="81"/>
      <c r="C1237" s="4"/>
      <c r="D1237" s="80"/>
      <c r="E1237" s="88"/>
      <c r="F1237" s="5"/>
      <c r="G1237" s="3"/>
      <c r="H1237" s="93"/>
      <c r="I1237" s="94"/>
    </row>
    <row r="1238" spans="1:9">
      <c r="A1238" s="95"/>
      <c r="B1238" s="96"/>
      <c r="C1238" s="97"/>
      <c r="D1238" s="97"/>
      <c r="E1238" s="330" t="s">
        <v>16</v>
      </c>
      <c r="F1238" s="330"/>
      <c r="G1238" s="330"/>
      <c r="H1238" s="330"/>
      <c r="I1238" s="98">
        <f>SUM(I1233:I1235)</f>
        <v>40.32</v>
      </c>
    </row>
    <row r="1241" spans="1:9" ht="30" customHeight="1">
      <c r="A1241" s="158"/>
      <c r="B1241" s="160"/>
      <c r="C1241" s="99" t="s">
        <v>1203</v>
      </c>
      <c r="D1241" s="327" t="s">
        <v>1366</v>
      </c>
      <c r="E1241" s="328"/>
      <c r="F1241" s="328"/>
      <c r="G1241" s="329"/>
      <c r="H1241" s="196" t="s">
        <v>711</v>
      </c>
      <c r="I1241" s="184">
        <f>I1249</f>
        <v>41.06</v>
      </c>
    </row>
    <row r="1242" spans="1:9">
      <c r="A1242" s="159"/>
      <c r="B1242" s="79"/>
      <c r="C1242" s="82"/>
      <c r="D1242" s="82"/>
      <c r="E1242" s="83"/>
      <c r="F1242" s="83"/>
      <c r="G1242" s="83"/>
      <c r="H1242" s="83"/>
      <c r="I1242" s="84"/>
    </row>
    <row r="1243" spans="1:9" ht="15.75">
      <c r="A1243" s="76" t="s">
        <v>10</v>
      </c>
      <c r="B1243" s="76" t="s">
        <v>412</v>
      </c>
      <c r="C1243" s="76" t="s">
        <v>8</v>
      </c>
      <c r="D1243" s="150"/>
      <c r="E1243" s="151" t="s">
        <v>11</v>
      </c>
      <c r="F1243" s="77" t="s">
        <v>409</v>
      </c>
      <c r="G1243" s="78" t="s">
        <v>12</v>
      </c>
      <c r="H1243" s="76" t="s">
        <v>13</v>
      </c>
      <c r="I1243" s="78" t="s">
        <v>14</v>
      </c>
    </row>
    <row r="1244" spans="1:9" ht="25.5">
      <c r="A1244" s="152" t="s">
        <v>454</v>
      </c>
      <c r="B1244" s="153" t="s">
        <v>1421</v>
      </c>
      <c r="C1244" s="154">
        <v>88247</v>
      </c>
      <c r="D1244" s="149"/>
      <c r="E1244" s="148" t="s">
        <v>67</v>
      </c>
      <c r="F1244" s="75" t="s">
        <v>33</v>
      </c>
      <c r="G1244" s="85">
        <v>0.1</v>
      </c>
      <c r="H1244" s="175">
        <v>20.82</v>
      </c>
      <c r="I1244" s="86">
        <f>IF(H1244=" ",0,ROUND(G1244*H1244,2))</f>
        <v>2.08</v>
      </c>
    </row>
    <row r="1245" spans="1:9" ht="25.5">
      <c r="A1245" s="155" t="s">
        <v>454</v>
      </c>
      <c r="B1245" s="28" t="s">
        <v>1421</v>
      </c>
      <c r="C1245" s="26">
        <v>88264</v>
      </c>
      <c r="D1245" s="149"/>
      <c r="E1245" s="149" t="s">
        <v>49</v>
      </c>
      <c r="F1245" s="75" t="s">
        <v>33</v>
      </c>
      <c r="G1245" s="85">
        <v>0.1</v>
      </c>
      <c r="H1245" s="175">
        <v>25.61</v>
      </c>
      <c r="I1245" s="86">
        <f t="shared" ref="I1245:I1246" si="111">IF(H1245=" ",0,ROUND(G1245*H1245,2))</f>
        <v>2.56</v>
      </c>
    </row>
    <row r="1246" spans="1:9" ht="38.25">
      <c r="A1246" s="155" t="s">
        <v>455</v>
      </c>
      <c r="B1246" s="28" t="s">
        <v>1421</v>
      </c>
      <c r="C1246" s="26">
        <v>38196</v>
      </c>
      <c r="D1246" s="149"/>
      <c r="E1246" s="149" t="s">
        <v>378</v>
      </c>
      <c r="F1246" s="75" t="s">
        <v>72</v>
      </c>
      <c r="G1246" s="85">
        <v>1</v>
      </c>
      <c r="H1246" s="175">
        <v>36.42</v>
      </c>
      <c r="I1246" s="86">
        <f t="shared" si="111"/>
        <v>36.42</v>
      </c>
    </row>
    <row r="1247" spans="1:9">
      <c r="A1247" s="87"/>
      <c r="B1247" s="80"/>
      <c r="C1247" s="80"/>
      <c r="D1247" s="80"/>
      <c r="E1247" s="88"/>
      <c r="F1247" s="89"/>
      <c r="G1247" s="6"/>
      <c r="H1247" s="90"/>
      <c r="I1247" s="91"/>
    </row>
    <row r="1248" spans="1:9">
      <c r="A1248" s="92" t="s">
        <v>15</v>
      </c>
      <c r="B1248" s="81"/>
      <c r="C1248" s="4"/>
      <c r="D1248" s="80"/>
      <c r="E1248" s="88"/>
      <c r="F1248" s="5"/>
      <c r="G1248" s="3"/>
      <c r="H1248" s="93"/>
      <c r="I1248" s="94"/>
    </row>
    <row r="1249" spans="1:9">
      <c r="A1249" s="95"/>
      <c r="B1249" s="96"/>
      <c r="C1249" s="97"/>
      <c r="D1249" s="97"/>
      <c r="E1249" s="330" t="s">
        <v>16</v>
      </c>
      <c r="F1249" s="330"/>
      <c r="G1249" s="330"/>
      <c r="H1249" s="330"/>
      <c r="I1249" s="98">
        <f>SUM(I1244:I1246)</f>
        <v>41.06</v>
      </c>
    </row>
    <row r="1252" spans="1:9" ht="18">
      <c r="A1252" s="158"/>
      <c r="B1252" s="160"/>
      <c r="C1252" s="99" t="s">
        <v>1205</v>
      </c>
      <c r="D1252" s="327" t="s">
        <v>1251</v>
      </c>
      <c r="E1252" s="328"/>
      <c r="F1252" s="328"/>
      <c r="G1252" s="329"/>
      <c r="H1252" s="196" t="s">
        <v>711</v>
      </c>
      <c r="I1252" s="184">
        <f>I1260</f>
        <v>403.23</v>
      </c>
    </row>
    <row r="1253" spans="1:9">
      <c r="A1253" s="159"/>
      <c r="B1253" s="79"/>
      <c r="C1253" s="82"/>
      <c r="D1253" s="82"/>
      <c r="E1253" s="83"/>
      <c r="F1253" s="83"/>
      <c r="G1253" s="83"/>
      <c r="H1253" s="83"/>
      <c r="I1253" s="84"/>
    </row>
    <row r="1254" spans="1:9" ht="15.75">
      <c r="A1254" s="76" t="s">
        <v>10</v>
      </c>
      <c r="B1254" s="76" t="s">
        <v>412</v>
      </c>
      <c r="C1254" s="76" t="s">
        <v>8</v>
      </c>
      <c r="D1254" s="150"/>
      <c r="E1254" s="151" t="s">
        <v>11</v>
      </c>
      <c r="F1254" s="77" t="s">
        <v>409</v>
      </c>
      <c r="G1254" s="78" t="s">
        <v>12</v>
      </c>
      <c r="H1254" s="76" t="s">
        <v>13</v>
      </c>
      <c r="I1254" s="78" t="s">
        <v>14</v>
      </c>
    </row>
    <row r="1255" spans="1:9" ht="25.5">
      <c r="A1255" s="152" t="s">
        <v>454</v>
      </c>
      <c r="B1255" s="153" t="s">
        <v>1421</v>
      </c>
      <c r="C1255" s="154">
        <v>88247</v>
      </c>
      <c r="D1255" s="149"/>
      <c r="E1255" s="148" t="s">
        <v>67</v>
      </c>
      <c r="F1255" s="75" t="s">
        <v>33</v>
      </c>
      <c r="G1255" s="85">
        <v>0.5</v>
      </c>
      <c r="H1255" s="175">
        <v>20.82</v>
      </c>
      <c r="I1255" s="86">
        <f>IF(H1255=" ",0,ROUND(G1255*H1255,2))</f>
        <v>10.41</v>
      </c>
    </row>
    <row r="1256" spans="1:9" ht="25.5">
      <c r="A1256" s="155" t="s">
        <v>454</v>
      </c>
      <c r="B1256" s="28" t="s">
        <v>1421</v>
      </c>
      <c r="C1256" s="26">
        <v>88264</v>
      </c>
      <c r="D1256" s="149"/>
      <c r="E1256" s="149" t="s">
        <v>49</v>
      </c>
      <c r="F1256" s="75" t="s">
        <v>33</v>
      </c>
      <c r="G1256" s="85">
        <v>0.5</v>
      </c>
      <c r="H1256" s="175">
        <v>25.61</v>
      </c>
      <c r="I1256" s="86">
        <f t="shared" ref="I1256:I1257" si="112">IF(H1256=" ",0,ROUND(G1256*H1256,2))</f>
        <v>12.81</v>
      </c>
    </row>
    <row r="1257" spans="1:9">
      <c r="A1257" s="155" t="s">
        <v>413</v>
      </c>
      <c r="B1257" s="28" t="s">
        <v>411</v>
      </c>
      <c r="C1257" s="26"/>
      <c r="D1257" s="149"/>
      <c r="E1257" s="187" t="s">
        <v>1252</v>
      </c>
      <c r="F1257" s="75" t="s">
        <v>711</v>
      </c>
      <c r="G1257" s="85">
        <v>1</v>
      </c>
      <c r="H1257" s="175">
        <v>380.01</v>
      </c>
      <c r="I1257" s="86">
        <f t="shared" si="112"/>
        <v>380.01</v>
      </c>
    </row>
    <row r="1258" spans="1:9">
      <c r="A1258" s="87"/>
      <c r="B1258" s="80"/>
      <c r="C1258" s="80"/>
      <c r="D1258" s="80"/>
      <c r="E1258" s="88"/>
      <c r="F1258" s="89"/>
      <c r="G1258" s="6"/>
      <c r="H1258" s="90"/>
      <c r="I1258" s="91"/>
    </row>
    <row r="1259" spans="1:9">
      <c r="A1259" s="92" t="s">
        <v>15</v>
      </c>
      <c r="B1259" s="81"/>
      <c r="C1259" s="4"/>
      <c r="D1259" s="80"/>
      <c r="E1259" s="88"/>
      <c r="F1259" s="5"/>
      <c r="G1259" s="3"/>
      <c r="H1259" s="93"/>
      <c r="I1259" s="94"/>
    </row>
    <row r="1260" spans="1:9">
      <c r="A1260" s="95"/>
      <c r="B1260" s="96"/>
      <c r="C1260" s="97"/>
      <c r="D1260" s="97"/>
      <c r="E1260" s="330" t="s">
        <v>16</v>
      </c>
      <c r="F1260" s="330"/>
      <c r="G1260" s="330"/>
      <c r="H1260" s="330"/>
      <c r="I1260" s="98">
        <f>SUM(I1255:I1257)</f>
        <v>403.23</v>
      </c>
    </row>
    <row r="1263" spans="1:9" ht="30" customHeight="1">
      <c r="A1263" s="158"/>
      <c r="B1263" s="160"/>
      <c r="C1263" s="99" t="s">
        <v>1208</v>
      </c>
      <c r="D1263" s="327" t="s">
        <v>1256</v>
      </c>
      <c r="E1263" s="328"/>
      <c r="F1263" s="328"/>
      <c r="G1263" s="329"/>
      <c r="H1263" s="196" t="s">
        <v>26</v>
      </c>
      <c r="I1263" s="184">
        <f>I1274</f>
        <v>155.1</v>
      </c>
    </row>
    <row r="1264" spans="1:9">
      <c r="A1264" s="159"/>
      <c r="B1264" s="79"/>
      <c r="C1264" s="82"/>
      <c r="D1264" s="82"/>
      <c r="E1264" s="83"/>
      <c r="F1264" s="83"/>
      <c r="G1264" s="83"/>
      <c r="H1264" s="83"/>
      <c r="I1264" s="84"/>
    </row>
    <row r="1265" spans="1:9" ht="15.75">
      <c r="A1265" s="76" t="s">
        <v>10</v>
      </c>
      <c r="B1265" s="76" t="s">
        <v>412</v>
      </c>
      <c r="C1265" s="76" t="s">
        <v>8</v>
      </c>
      <c r="D1265" s="150"/>
      <c r="E1265" s="151" t="s">
        <v>11</v>
      </c>
      <c r="F1265" s="77" t="s">
        <v>409</v>
      </c>
      <c r="G1265" s="78" t="s">
        <v>12</v>
      </c>
      <c r="H1265" s="76" t="s">
        <v>13</v>
      </c>
      <c r="I1265" s="78" t="s">
        <v>14</v>
      </c>
    </row>
    <row r="1266" spans="1:9" ht="25.5">
      <c r="A1266" s="152" t="s">
        <v>454</v>
      </c>
      <c r="B1266" s="153" t="s">
        <v>1421</v>
      </c>
      <c r="C1266" s="154">
        <v>88315</v>
      </c>
      <c r="D1266" s="149"/>
      <c r="E1266" s="148" t="s">
        <v>44</v>
      </c>
      <c r="F1266" s="75" t="s">
        <v>33</v>
      </c>
      <c r="G1266" s="85">
        <v>0.8</v>
      </c>
      <c r="H1266" s="175">
        <v>25.06</v>
      </c>
      <c r="I1266" s="86">
        <f>IF(H1266=" ",0,ROUND(G1266*H1266,2))</f>
        <v>20.05</v>
      </c>
    </row>
    <row r="1267" spans="1:9" ht="25.5">
      <c r="A1267" s="155" t="s">
        <v>454</v>
      </c>
      <c r="B1267" s="28" t="s">
        <v>1421</v>
      </c>
      <c r="C1267" s="26">
        <v>88251</v>
      </c>
      <c r="D1267" s="149"/>
      <c r="E1267" s="149" t="s">
        <v>68</v>
      </c>
      <c r="F1267" s="75" t="s">
        <v>33</v>
      </c>
      <c r="G1267" s="85">
        <v>0.8</v>
      </c>
      <c r="H1267" s="175">
        <v>20.399999999999999</v>
      </c>
      <c r="I1267" s="86">
        <f t="shared" ref="I1267:I1270" si="113">IF(H1267=" ",0,ROUND(G1267*H1267,2))</f>
        <v>16.32</v>
      </c>
    </row>
    <row r="1268" spans="1:9" ht="25.5">
      <c r="A1268" s="155" t="s">
        <v>455</v>
      </c>
      <c r="B1268" s="28" t="s">
        <v>1421</v>
      </c>
      <c r="C1268" s="26">
        <v>34360</v>
      </c>
      <c r="D1268" s="149"/>
      <c r="E1268" s="149" t="s">
        <v>361</v>
      </c>
      <c r="F1268" s="75" t="s">
        <v>76</v>
      </c>
      <c r="G1268" s="85">
        <v>1.6319999999999999</v>
      </c>
      <c r="H1268" s="175">
        <v>59.48</v>
      </c>
      <c r="I1268" s="86">
        <f t="shared" si="113"/>
        <v>97.07</v>
      </c>
    </row>
    <row r="1269" spans="1:9" ht="51">
      <c r="A1269" s="155" t="s">
        <v>455</v>
      </c>
      <c r="B1269" s="28" t="s">
        <v>1421</v>
      </c>
      <c r="C1269" s="26">
        <v>7568</v>
      </c>
      <c r="D1269" s="149"/>
      <c r="E1269" s="149" t="s">
        <v>329</v>
      </c>
      <c r="F1269" s="75" t="s">
        <v>72</v>
      </c>
      <c r="G1269" s="85">
        <v>4</v>
      </c>
      <c r="H1269" s="175">
        <v>0.86</v>
      </c>
      <c r="I1269" s="86">
        <f t="shared" si="113"/>
        <v>3.44</v>
      </c>
    </row>
    <row r="1270" spans="1:9">
      <c r="A1270" s="155" t="s">
        <v>413</v>
      </c>
      <c r="B1270" s="28" t="s">
        <v>411</v>
      </c>
      <c r="C1270" s="26"/>
      <c r="D1270" s="149"/>
      <c r="E1270" s="187" t="s">
        <v>1258</v>
      </c>
      <c r="F1270" s="75" t="s">
        <v>26</v>
      </c>
      <c r="G1270" s="85">
        <v>1.05</v>
      </c>
      <c r="H1270" s="175">
        <v>5.0633333333333335</v>
      </c>
      <c r="I1270" s="86">
        <f t="shared" si="113"/>
        <v>5.32</v>
      </c>
    </row>
    <row r="1271" spans="1:9" ht="25.5">
      <c r="A1271" s="155" t="s">
        <v>413</v>
      </c>
      <c r="B1271" s="28" t="s">
        <v>411</v>
      </c>
      <c r="C1271" s="26"/>
      <c r="D1271" s="149"/>
      <c r="E1271" s="187" t="s">
        <v>1259</v>
      </c>
      <c r="F1271" s="75" t="s">
        <v>711</v>
      </c>
      <c r="G1271" s="85">
        <v>4</v>
      </c>
      <c r="H1271" s="175">
        <v>3.2250000000000001</v>
      </c>
      <c r="I1271" s="86">
        <f t="shared" ref="I1271" si="114">IF(H1271=" ",0,ROUND(G1271*H1271,2))</f>
        <v>12.9</v>
      </c>
    </row>
    <row r="1272" spans="1:9">
      <c r="A1272" s="87"/>
      <c r="B1272" s="80"/>
      <c r="C1272" s="80"/>
      <c r="D1272" s="80"/>
      <c r="E1272" s="88"/>
      <c r="F1272" s="89"/>
      <c r="G1272" s="6"/>
      <c r="H1272" s="90"/>
      <c r="I1272" s="91"/>
    </row>
    <row r="1273" spans="1:9">
      <c r="A1273" s="92" t="s">
        <v>15</v>
      </c>
      <c r="B1273" s="81"/>
      <c r="C1273" s="4"/>
      <c r="D1273" s="80"/>
      <c r="E1273" s="88"/>
      <c r="F1273" s="5"/>
      <c r="G1273" s="3"/>
      <c r="H1273" s="93"/>
      <c r="I1273" s="94"/>
    </row>
    <row r="1274" spans="1:9">
      <c r="A1274" s="95" t="s">
        <v>1257</v>
      </c>
      <c r="B1274" s="96"/>
      <c r="C1274" s="97"/>
      <c r="D1274" s="97"/>
      <c r="E1274" s="330" t="s">
        <v>16</v>
      </c>
      <c r="F1274" s="330"/>
      <c r="G1274" s="330"/>
      <c r="H1274" s="330"/>
      <c r="I1274" s="98">
        <f>SUM(I1266:I1271)</f>
        <v>155.1</v>
      </c>
    </row>
    <row r="1277" spans="1:9" ht="30" customHeight="1">
      <c r="A1277" s="158"/>
      <c r="B1277" s="160"/>
      <c r="C1277" s="99" t="s">
        <v>1211</v>
      </c>
      <c r="D1277" s="327" t="s">
        <v>1261</v>
      </c>
      <c r="E1277" s="328"/>
      <c r="F1277" s="328"/>
      <c r="G1277" s="329"/>
      <c r="H1277" s="196" t="s">
        <v>26</v>
      </c>
      <c r="I1277" s="184">
        <f>I1285</f>
        <v>32.35</v>
      </c>
    </row>
    <row r="1278" spans="1:9">
      <c r="A1278" s="159"/>
      <c r="B1278" s="79"/>
      <c r="C1278" s="82"/>
      <c r="D1278" s="82"/>
      <c r="E1278" s="83"/>
      <c r="F1278" s="83"/>
      <c r="G1278" s="83"/>
      <c r="H1278" s="83"/>
      <c r="I1278" s="84"/>
    </row>
    <row r="1279" spans="1:9" ht="15.75">
      <c r="A1279" s="76" t="s">
        <v>10</v>
      </c>
      <c r="B1279" s="76" t="s">
        <v>412</v>
      </c>
      <c r="C1279" s="76" t="s">
        <v>8</v>
      </c>
      <c r="D1279" s="150"/>
      <c r="E1279" s="151" t="s">
        <v>11</v>
      </c>
      <c r="F1279" s="77" t="s">
        <v>409</v>
      </c>
      <c r="G1279" s="78" t="s">
        <v>12</v>
      </c>
      <c r="H1279" s="76" t="s">
        <v>13</v>
      </c>
      <c r="I1279" s="78" t="s">
        <v>14</v>
      </c>
    </row>
    <row r="1280" spans="1:9" ht="25.5">
      <c r="A1280" s="152" t="s">
        <v>454</v>
      </c>
      <c r="B1280" s="153" t="s">
        <v>1421</v>
      </c>
      <c r="C1280" s="154">
        <v>88310</v>
      </c>
      <c r="D1280" s="149"/>
      <c r="E1280" s="148" t="s">
        <v>54</v>
      </c>
      <c r="F1280" s="75" t="s">
        <v>33</v>
      </c>
      <c r="G1280" s="85">
        <v>0.21440000000000001</v>
      </c>
      <c r="H1280" s="175">
        <v>26.77</v>
      </c>
      <c r="I1280" s="86">
        <f>IF(H1280=" ",0,ROUND(G1280*H1280,2))</f>
        <v>5.74</v>
      </c>
    </row>
    <row r="1281" spans="1:9" ht="25.5">
      <c r="A1281" s="155" t="s">
        <v>454</v>
      </c>
      <c r="B1281" s="28" t="s">
        <v>1421</v>
      </c>
      <c r="C1281" s="26">
        <v>88316</v>
      </c>
      <c r="D1281" s="149"/>
      <c r="E1281" s="149" t="s">
        <v>34</v>
      </c>
      <c r="F1281" s="75" t="s">
        <v>33</v>
      </c>
      <c r="G1281" s="85">
        <v>7.1499999999999994E-2</v>
      </c>
      <c r="H1281" s="175">
        <v>18.53</v>
      </c>
      <c r="I1281" s="86">
        <f t="shared" ref="I1281:I1282" si="115">IF(H1281=" ",0,ROUND(G1281*H1281,2))</f>
        <v>1.32</v>
      </c>
    </row>
    <row r="1282" spans="1:9" ht="25.5">
      <c r="A1282" s="155" t="s">
        <v>413</v>
      </c>
      <c r="B1282" s="28" t="s">
        <v>411</v>
      </c>
      <c r="C1282" s="26"/>
      <c r="D1282" s="149"/>
      <c r="E1282" s="187" t="s">
        <v>1263</v>
      </c>
      <c r="F1282" s="75" t="s">
        <v>30</v>
      </c>
      <c r="G1282" s="85">
        <v>2.75</v>
      </c>
      <c r="H1282" s="175">
        <v>9.1974666666666653</v>
      </c>
      <c r="I1282" s="86">
        <f t="shared" si="115"/>
        <v>25.29</v>
      </c>
    </row>
    <row r="1283" spans="1:9">
      <c r="A1283" s="87"/>
      <c r="B1283" s="80"/>
      <c r="C1283" s="80"/>
      <c r="D1283" s="80"/>
      <c r="E1283" s="88"/>
      <c r="F1283" s="89"/>
      <c r="G1283" s="6"/>
      <c r="H1283" s="90"/>
      <c r="I1283" s="91"/>
    </row>
    <row r="1284" spans="1:9">
      <c r="A1284" s="92" t="s">
        <v>15</v>
      </c>
      <c r="B1284" s="81"/>
      <c r="C1284" s="4"/>
      <c r="D1284" s="80"/>
      <c r="E1284" s="88"/>
      <c r="F1284" s="5"/>
      <c r="G1284" s="3"/>
      <c r="H1284" s="93"/>
      <c r="I1284" s="94"/>
    </row>
    <row r="1285" spans="1:9">
      <c r="A1285" s="95" t="s">
        <v>1262</v>
      </c>
      <c r="B1285" s="96"/>
      <c r="C1285" s="97"/>
      <c r="D1285" s="97"/>
      <c r="E1285" s="330" t="s">
        <v>16</v>
      </c>
      <c r="F1285" s="330"/>
      <c r="G1285" s="330"/>
      <c r="H1285" s="330"/>
      <c r="I1285" s="98">
        <f>SUM(I1280:I1282)</f>
        <v>32.35</v>
      </c>
    </row>
    <row r="1288" spans="1:9" ht="129.94999999999999" customHeight="1">
      <c r="A1288" s="158"/>
      <c r="B1288" s="160"/>
      <c r="C1288" s="99" t="s">
        <v>1214</v>
      </c>
      <c r="D1288" s="327" t="s">
        <v>1265</v>
      </c>
      <c r="E1288" s="328"/>
      <c r="F1288" s="328"/>
      <c r="G1288" s="329"/>
      <c r="H1288" s="196" t="s">
        <v>30</v>
      </c>
      <c r="I1288" s="184">
        <f>I1303</f>
        <v>13.45</v>
      </c>
    </row>
    <row r="1289" spans="1:9">
      <c r="A1289" s="159"/>
      <c r="B1289" s="79"/>
      <c r="C1289" s="82"/>
      <c r="D1289" s="82"/>
      <c r="E1289" s="83"/>
      <c r="F1289" s="83"/>
      <c r="G1289" s="83"/>
      <c r="H1289" s="83"/>
      <c r="I1289" s="84"/>
    </row>
    <row r="1290" spans="1:9" ht="15.75">
      <c r="A1290" s="76" t="s">
        <v>10</v>
      </c>
      <c r="B1290" s="76" t="s">
        <v>412</v>
      </c>
      <c r="C1290" s="76" t="s">
        <v>8</v>
      </c>
      <c r="D1290" s="150"/>
      <c r="E1290" s="151" t="s">
        <v>11</v>
      </c>
      <c r="F1290" s="77" t="s">
        <v>409</v>
      </c>
      <c r="G1290" s="78" t="s">
        <v>12</v>
      </c>
      <c r="H1290" s="76" t="s">
        <v>13</v>
      </c>
      <c r="I1290" s="78" t="s">
        <v>14</v>
      </c>
    </row>
    <row r="1291" spans="1:9" ht="25.5">
      <c r="A1291" s="152" t="s">
        <v>454</v>
      </c>
      <c r="B1291" s="153" t="s">
        <v>1421</v>
      </c>
      <c r="C1291" s="154">
        <v>88240</v>
      </c>
      <c r="D1291" s="149"/>
      <c r="E1291" s="148" t="s">
        <v>66</v>
      </c>
      <c r="F1291" s="75" t="s">
        <v>33</v>
      </c>
      <c r="G1291" s="85">
        <v>4.4000000000000003E-3</v>
      </c>
      <c r="H1291" s="175">
        <v>19.21</v>
      </c>
      <c r="I1291" s="86">
        <f>IF(H1291=" ",0,ROUND(G1291*H1291,2))</f>
        <v>0.08</v>
      </c>
    </row>
    <row r="1292" spans="1:9" ht="25.5">
      <c r="A1292" s="155" t="s">
        <v>454</v>
      </c>
      <c r="B1292" s="28" t="s">
        <v>1421</v>
      </c>
      <c r="C1292" s="26">
        <v>88278</v>
      </c>
      <c r="D1292" s="149"/>
      <c r="E1292" s="149" t="s">
        <v>70</v>
      </c>
      <c r="F1292" s="75" t="s">
        <v>33</v>
      </c>
      <c r="G1292" s="85">
        <v>1.4E-2</v>
      </c>
      <c r="H1292" s="175">
        <v>21.91</v>
      </c>
      <c r="I1292" s="86">
        <f t="shared" ref="I1292:I1299" si="116">IF(H1292=" ",0,ROUND(G1292*H1292,2))</f>
        <v>0.31</v>
      </c>
    </row>
    <row r="1293" spans="1:9" ht="25.5">
      <c r="A1293" s="155" t="s">
        <v>454</v>
      </c>
      <c r="B1293" s="28" t="s">
        <v>1421</v>
      </c>
      <c r="C1293" s="26">
        <v>88317</v>
      </c>
      <c r="D1293" s="149"/>
      <c r="E1293" s="149" t="s">
        <v>71</v>
      </c>
      <c r="F1293" s="75" t="s">
        <v>33</v>
      </c>
      <c r="G1293" s="85">
        <v>1.8100000000000002E-2</v>
      </c>
      <c r="H1293" s="175">
        <v>27.6</v>
      </c>
      <c r="I1293" s="86">
        <f t="shared" si="116"/>
        <v>0.5</v>
      </c>
    </row>
    <row r="1294" spans="1:9" ht="25.5">
      <c r="A1294" s="155" t="s">
        <v>454</v>
      </c>
      <c r="B1294" s="28" t="s">
        <v>1421</v>
      </c>
      <c r="C1294" s="26">
        <v>98397</v>
      </c>
      <c r="D1294" s="149"/>
      <c r="E1294" s="149" t="s">
        <v>538</v>
      </c>
      <c r="F1294" s="75" t="s">
        <v>26</v>
      </c>
      <c r="G1294" s="85">
        <v>3.5799999999999998E-2</v>
      </c>
      <c r="H1294" s="175">
        <v>12.33</v>
      </c>
      <c r="I1294" s="86">
        <f t="shared" si="116"/>
        <v>0.44</v>
      </c>
    </row>
    <row r="1295" spans="1:9" ht="63.75">
      <c r="A1295" s="155" t="s">
        <v>454</v>
      </c>
      <c r="B1295" s="28" t="s">
        <v>1421</v>
      </c>
      <c r="C1295" s="26">
        <v>100735</v>
      </c>
      <c r="D1295" s="149"/>
      <c r="E1295" s="149" t="s">
        <v>316</v>
      </c>
      <c r="F1295" s="75" t="s">
        <v>26</v>
      </c>
      <c r="G1295" s="85">
        <v>7.1599999999999997E-2</v>
      </c>
      <c r="H1295" s="175">
        <v>10.84</v>
      </c>
      <c r="I1295" s="86">
        <f t="shared" si="116"/>
        <v>0.78</v>
      </c>
    </row>
    <row r="1296" spans="1:9" ht="63.75">
      <c r="A1296" s="155" t="s">
        <v>454</v>
      </c>
      <c r="B1296" s="28" t="s">
        <v>1421</v>
      </c>
      <c r="C1296" s="26">
        <v>83765</v>
      </c>
      <c r="D1296" s="149"/>
      <c r="E1296" s="149" t="s">
        <v>57</v>
      </c>
      <c r="F1296" s="75" t="s">
        <v>38</v>
      </c>
      <c r="G1296" s="85">
        <v>2.5000000000000001E-3</v>
      </c>
      <c r="H1296" s="175">
        <v>97.71</v>
      </c>
      <c r="I1296" s="86">
        <f t="shared" si="116"/>
        <v>0.24</v>
      </c>
    </row>
    <row r="1297" spans="1:9" ht="63.75">
      <c r="A1297" s="155" t="s">
        <v>454</v>
      </c>
      <c r="B1297" s="28" t="s">
        <v>1421</v>
      </c>
      <c r="C1297" s="26">
        <v>83766</v>
      </c>
      <c r="D1297" s="149"/>
      <c r="E1297" s="149" t="s">
        <v>62</v>
      </c>
      <c r="F1297" s="75" t="s">
        <v>39</v>
      </c>
      <c r="G1297" s="85">
        <v>2.5000000000000001E-3</v>
      </c>
      <c r="H1297" s="175">
        <v>40.47</v>
      </c>
      <c r="I1297" s="86">
        <f t="shared" si="116"/>
        <v>0.1</v>
      </c>
    </row>
    <row r="1298" spans="1:9" ht="25.5">
      <c r="A1298" s="155" t="s">
        <v>454</v>
      </c>
      <c r="B1298" s="28" t="s">
        <v>1421</v>
      </c>
      <c r="C1298" s="26">
        <v>100717</v>
      </c>
      <c r="D1298" s="149"/>
      <c r="E1298" s="149" t="s">
        <v>238</v>
      </c>
      <c r="F1298" s="75" t="s">
        <v>26</v>
      </c>
      <c r="G1298" s="85">
        <v>0.35799999999999998</v>
      </c>
      <c r="H1298" s="175">
        <v>9.16</v>
      </c>
      <c r="I1298" s="86">
        <f t="shared" si="116"/>
        <v>3.28</v>
      </c>
    </row>
    <row r="1299" spans="1:9" ht="25.5">
      <c r="A1299" s="155" t="s">
        <v>455</v>
      </c>
      <c r="B1299" s="28" t="s">
        <v>1421</v>
      </c>
      <c r="C1299" s="26">
        <v>10997</v>
      </c>
      <c r="D1299" s="149"/>
      <c r="E1299" s="149" t="s">
        <v>338</v>
      </c>
      <c r="F1299" s="75" t="s">
        <v>76</v>
      </c>
      <c r="G1299" s="85">
        <v>1.5E-3</v>
      </c>
      <c r="H1299" s="175">
        <v>60.45</v>
      </c>
      <c r="I1299" s="86">
        <f t="shared" si="116"/>
        <v>0.09</v>
      </c>
    </row>
    <row r="1300" spans="1:9" ht="38.25">
      <c r="A1300" s="155" t="s">
        <v>455</v>
      </c>
      <c r="B1300" s="28" t="s">
        <v>1421</v>
      </c>
      <c r="C1300" s="26">
        <v>43083</v>
      </c>
      <c r="D1300" s="149"/>
      <c r="E1300" s="149" t="s">
        <v>451</v>
      </c>
      <c r="F1300" s="75" t="s">
        <v>76</v>
      </c>
      <c r="G1300" s="85">
        <v>1.05</v>
      </c>
      <c r="H1300" s="175">
        <v>7.27</v>
      </c>
      <c r="I1300" s="86">
        <f t="shared" ref="I1300" si="117">IF(H1300=" ",0,ROUND(G1300*H1300,2))</f>
        <v>7.63</v>
      </c>
    </row>
    <row r="1301" spans="1:9">
      <c r="A1301" s="87"/>
      <c r="B1301" s="80"/>
      <c r="C1301" s="80"/>
      <c r="D1301" s="80"/>
      <c r="E1301" s="88"/>
      <c r="F1301" s="89"/>
      <c r="G1301" s="6"/>
      <c r="H1301" s="90"/>
      <c r="I1301" s="91"/>
    </row>
    <row r="1302" spans="1:9">
      <c r="A1302" s="92" t="s">
        <v>15</v>
      </c>
      <c r="B1302" s="81"/>
      <c r="C1302" s="4"/>
      <c r="D1302" s="80"/>
      <c r="E1302" s="88"/>
      <c r="F1302" s="5"/>
      <c r="G1302" s="3"/>
      <c r="H1302" s="93"/>
      <c r="I1302" s="94"/>
    </row>
    <row r="1303" spans="1:9">
      <c r="A1303" s="95"/>
      <c r="B1303" s="96"/>
      <c r="C1303" s="97"/>
      <c r="D1303" s="97"/>
      <c r="E1303" s="330" t="s">
        <v>16</v>
      </c>
      <c r="F1303" s="330"/>
      <c r="G1303" s="330"/>
      <c r="H1303" s="330"/>
      <c r="I1303" s="98">
        <f>SUM(I1291:I1300)</f>
        <v>13.45</v>
      </c>
    </row>
    <row r="1306" spans="1:9" ht="90" customHeight="1">
      <c r="A1306" s="158"/>
      <c r="B1306" s="160"/>
      <c r="C1306" s="99" t="s">
        <v>1217</v>
      </c>
      <c r="D1306" s="327" t="s">
        <v>1268</v>
      </c>
      <c r="E1306" s="328"/>
      <c r="F1306" s="328"/>
      <c r="G1306" s="329"/>
      <c r="H1306" s="196" t="s">
        <v>27</v>
      </c>
      <c r="I1306" s="184">
        <f>I1315</f>
        <v>33.26</v>
      </c>
    </row>
    <row r="1307" spans="1:9">
      <c r="A1307" s="159"/>
      <c r="B1307" s="79"/>
      <c r="C1307" s="82"/>
      <c r="D1307" s="82"/>
      <c r="E1307" s="83"/>
      <c r="F1307" s="83"/>
      <c r="G1307" s="83"/>
      <c r="H1307" s="83"/>
      <c r="I1307" s="84"/>
    </row>
    <row r="1308" spans="1:9" ht="15.75">
      <c r="A1308" s="76" t="s">
        <v>10</v>
      </c>
      <c r="B1308" s="76" t="s">
        <v>412</v>
      </c>
      <c r="C1308" s="76" t="s">
        <v>8</v>
      </c>
      <c r="D1308" s="150"/>
      <c r="E1308" s="151" t="s">
        <v>11</v>
      </c>
      <c r="F1308" s="77" t="s">
        <v>409</v>
      </c>
      <c r="G1308" s="78" t="s">
        <v>12</v>
      </c>
      <c r="H1308" s="76" t="s">
        <v>13</v>
      </c>
      <c r="I1308" s="78" t="s">
        <v>14</v>
      </c>
    </row>
    <row r="1309" spans="1:9" ht="25.5">
      <c r="A1309" s="152" t="s">
        <v>454</v>
      </c>
      <c r="B1309" s="153" t="s">
        <v>1421</v>
      </c>
      <c r="C1309" s="154">
        <v>88316</v>
      </c>
      <c r="D1309" s="149"/>
      <c r="E1309" s="148" t="s">
        <v>34</v>
      </c>
      <c r="F1309" s="75" t="s">
        <v>33</v>
      </c>
      <c r="G1309" s="85">
        <v>0.1</v>
      </c>
      <c r="H1309" s="175">
        <v>18.53</v>
      </c>
      <c r="I1309" s="86">
        <f>IF(H1309=" ",0,ROUND(G1309*H1309,2))</f>
        <v>1.85</v>
      </c>
    </row>
    <row r="1310" spans="1:9" ht="63.75">
      <c r="A1310" s="155" t="s">
        <v>454</v>
      </c>
      <c r="B1310" s="28" t="s">
        <v>1421</v>
      </c>
      <c r="C1310" s="26">
        <v>5940</v>
      </c>
      <c r="D1310" s="149"/>
      <c r="E1310" s="149" t="s">
        <v>59</v>
      </c>
      <c r="F1310" s="75" t="s">
        <v>38</v>
      </c>
      <c r="G1310" s="85">
        <v>8.3000000000000001E-3</v>
      </c>
      <c r="H1310" s="175">
        <v>193</v>
      </c>
      <c r="I1310" s="86">
        <f t="shared" ref="I1310:I1312" si="118">IF(H1310=" ",0,ROUND(G1310*H1310,2))</f>
        <v>1.6</v>
      </c>
    </row>
    <row r="1311" spans="1:9" ht="63.75">
      <c r="A1311" s="155" t="s">
        <v>454</v>
      </c>
      <c r="B1311" s="28" t="s">
        <v>1421</v>
      </c>
      <c r="C1311" s="26">
        <v>5942</v>
      </c>
      <c r="D1311" s="149"/>
      <c r="E1311" s="149" t="s">
        <v>61</v>
      </c>
      <c r="F1311" s="75" t="s">
        <v>39</v>
      </c>
      <c r="G1311" s="85">
        <v>1.0500000000000001E-2</v>
      </c>
      <c r="H1311" s="175">
        <v>77.260000000000005</v>
      </c>
      <c r="I1311" s="86">
        <f t="shared" si="118"/>
        <v>0.81</v>
      </c>
    </row>
    <row r="1312" spans="1:9" ht="51">
      <c r="A1312" s="155" t="s">
        <v>454</v>
      </c>
      <c r="B1312" s="28" t="s">
        <v>1421</v>
      </c>
      <c r="C1312" s="26">
        <v>97914</v>
      </c>
      <c r="D1312" s="149"/>
      <c r="E1312" s="149" t="s">
        <v>251</v>
      </c>
      <c r="F1312" s="75" t="s">
        <v>64</v>
      </c>
      <c r="G1312" s="85">
        <v>10</v>
      </c>
      <c r="H1312" s="175">
        <v>2.9</v>
      </c>
      <c r="I1312" s="86">
        <f t="shared" si="118"/>
        <v>29</v>
      </c>
    </row>
    <row r="1313" spans="1:9">
      <c r="A1313" s="87"/>
      <c r="B1313" s="80"/>
      <c r="C1313" s="80"/>
      <c r="D1313" s="80"/>
      <c r="E1313" s="88"/>
      <c r="F1313" s="89"/>
      <c r="G1313" s="6"/>
      <c r="H1313" s="90"/>
      <c r="I1313" s="91"/>
    </row>
    <row r="1314" spans="1:9">
      <c r="A1314" s="92" t="s">
        <v>15</v>
      </c>
      <c r="B1314" s="81"/>
      <c r="C1314" s="4"/>
      <c r="D1314" s="80"/>
      <c r="E1314" s="88"/>
      <c r="F1314" s="5"/>
      <c r="G1314" s="3"/>
      <c r="H1314" s="93"/>
      <c r="I1314" s="94"/>
    </row>
    <row r="1315" spans="1:9">
      <c r="A1315" s="95"/>
      <c r="B1315" s="96"/>
      <c r="C1315" s="97"/>
      <c r="D1315" s="97"/>
      <c r="E1315" s="330" t="s">
        <v>16</v>
      </c>
      <c r="F1315" s="330"/>
      <c r="G1315" s="330"/>
      <c r="H1315" s="330"/>
      <c r="I1315" s="98">
        <f>SUM(I1309:I1312)</f>
        <v>33.26</v>
      </c>
    </row>
    <row r="1318" spans="1:9" ht="45" customHeight="1">
      <c r="A1318" s="158"/>
      <c r="B1318" s="160"/>
      <c r="C1318" s="99" t="s">
        <v>1220</v>
      </c>
      <c r="D1318" s="327" t="s">
        <v>1271</v>
      </c>
      <c r="E1318" s="328"/>
      <c r="F1318" s="328"/>
      <c r="G1318" s="329"/>
      <c r="H1318" s="196" t="s">
        <v>27</v>
      </c>
      <c r="I1318" s="184">
        <f>I1325</f>
        <v>48.97</v>
      </c>
    </row>
    <row r="1319" spans="1:9">
      <c r="A1319" s="159"/>
      <c r="B1319" s="79"/>
      <c r="C1319" s="82"/>
      <c r="D1319" s="82"/>
      <c r="E1319" s="83"/>
      <c r="F1319" s="83"/>
      <c r="G1319" s="83"/>
      <c r="H1319" s="83"/>
      <c r="I1319" s="84"/>
    </row>
    <row r="1320" spans="1:9" ht="15.75">
      <c r="A1320" s="76" t="s">
        <v>10</v>
      </c>
      <c r="B1320" s="76" t="s">
        <v>412</v>
      </c>
      <c r="C1320" s="76" t="s">
        <v>8</v>
      </c>
      <c r="D1320" s="150"/>
      <c r="E1320" s="151" t="s">
        <v>11</v>
      </c>
      <c r="F1320" s="77" t="s">
        <v>409</v>
      </c>
      <c r="G1320" s="78" t="s">
        <v>12</v>
      </c>
      <c r="H1320" s="76" t="s">
        <v>13</v>
      </c>
      <c r="I1320" s="78" t="s">
        <v>14</v>
      </c>
    </row>
    <row r="1321" spans="1:9" ht="25.5">
      <c r="A1321" s="152" t="s">
        <v>454</v>
      </c>
      <c r="B1321" s="153" t="s">
        <v>1421</v>
      </c>
      <c r="C1321" s="154">
        <v>88316</v>
      </c>
      <c r="D1321" s="149"/>
      <c r="E1321" s="148" t="s">
        <v>34</v>
      </c>
      <c r="F1321" s="75" t="s">
        <v>33</v>
      </c>
      <c r="G1321" s="85">
        <v>0.7</v>
      </c>
      <c r="H1321" s="175">
        <v>18.53</v>
      </c>
      <c r="I1321" s="86">
        <f>IF(H1321=" ",0,ROUND(G1321*H1321,2))</f>
        <v>12.97</v>
      </c>
    </row>
    <row r="1322" spans="1:9">
      <c r="A1322" s="155" t="s">
        <v>413</v>
      </c>
      <c r="B1322" s="28" t="s">
        <v>411</v>
      </c>
      <c r="C1322" s="26"/>
      <c r="D1322" s="191"/>
      <c r="E1322" s="192" t="s">
        <v>1272</v>
      </c>
      <c r="F1322" s="193" t="s">
        <v>27</v>
      </c>
      <c r="G1322" s="85">
        <v>0.2</v>
      </c>
      <c r="H1322" s="194">
        <v>180</v>
      </c>
      <c r="I1322" s="86">
        <f t="shared" ref="I1322" si="119">IF(H1322=" ",0,ROUND(G1322*H1322,2))</f>
        <v>36</v>
      </c>
    </row>
    <row r="1323" spans="1:9">
      <c r="A1323" s="87"/>
      <c r="B1323" s="80"/>
      <c r="C1323" s="80"/>
      <c r="D1323" s="80"/>
      <c r="E1323" s="88"/>
      <c r="F1323" s="89"/>
      <c r="G1323" s="6"/>
      <c r="H1323" s="90"/>
      <c r="I1323" s="91"/>
    </row>
    <row r="1324" spans="1:9">
      <c r="A1324" s="92" t="s">
        <v>15</v>
      </c>
      <c r="B1324" s="81"/>
      <c r="C1324" s="4"/>
      <c r="D1324" s="80"/>
      <c r="E1324" s="88"/>
      <c r="F1324" s="5"/>
      <c r="G1324" s="3"/>
      <c r="H1324" s="93"/>
      <c r="I1324" s="94"/>
    </row>
    <row r="1325" spans="1:9">
      <c r="A1325" s="95"/>
      <c r="B1325" s="96"/>
      <c r="C1325" s="97"/>
      <c r="D1325" s="97"/>
      <c r="E1325" s="330" t="s">
        <v>16</v>
      </c>
      <c r="F1325" s="330"/>
      <c r="G1325" s="330"/>
      <c r="H1325" s="330"/>
      <c r="I1325" s="98">
        <f>SUM(I1321:I1322)</f>
        <v>48.97</v>
      </c>
    </row>
    <row r="1328" spans="1:9" ht="45" customHeight="1">
      <c r="A1328" s="158"/>
      <c r="B1328" s="160"/>
      <c r="C1328" s="99" t="s">
        <v>1223</v>
      </c>
      <c r="D1328" s="327" t="s">
        <v>1275</v>
      </c>
      <c r="E1328" s="328"/>
      <c r="F1328" s="328"/>
      <c r="G1328" s="329"/>
      <c r="H1328" s="196" t="s">
        <v>711</v>
      </c>
      <c r="I1328" s="184">
        <f>I1341</f>
        <v>3908.3499999999995</v>
      </c>
    </row>
    <row r="1329" spans="1:9">
      <c r="A1329" s="159"/>
      <c r="B1329" s="79"/>
      <c r="C1329" s="82"/>
      <c r="D1329" s="82"/>
      <c r="E1329" s="83"/>
      <c r="F1329" s="83"/>
      <c r="G1329" s="83"/>
      <c r="H1329" s="83"/>
      <c r="I1329" s="84"/>
    </row>
    <row r="1330" spans="1:9" ht="15.75">
      <c r="A1330" s="76" t="s">
        <v>10</v>
      </c>
      <c r="B1330" s="76" t="s">
        <v>412</v>
      </c>
      <c r="C1330" s="76" t="s">
        <v>8</v>
      </c>
      <c r="D1330" s="150"/>
      <c r="E1330" s="151" t="s">
        <v>11</v>
      </c>
      <c r="F1330" s="77" t="s">
        <v>409</v>
      </c>
      <c r="G1330" s="78" t="s">
        <v>12</v>
      </c>
      <c r="H1330" s="76" t="s">
        <v>13</v>
      </c>
      <c r="I1330" s="78" t="s">
        <v>14</v>
      </c>
    </row>
    <row r="1331" spans="1:9" ht="38.25">
      <c r="A1331" s="152" t="s">
        <v>454</v>
      </c>
      <c r="B1331" s="153" t="s">
        <v>1421</v>
      </c>
      <c r="C1331" s="154">
        <v>99825</v>
      </c>
      <c r="D1331" s="149"/>
      <c r="E1331" s="148" t="s">
        <v>249</v>
      </c>
      <c r="F1331" s="75" t="s">
        <v>26</v>
      </c>
      <c r="G1331" s="85">
        <v>98.7</v>
      </c>
      <c r="H1331" s="175">
        <v>3.76</v>
      </c>
      <c r="I1331" s="86">
        <f>IF(H1331=" ",0,ROUND(G1331*H1331,2))</f>
        <v>371.11</v>
      </c>
    </row>
    <row r="1332" spans="1:9" ht="25.5">
      <c r="A1332" s="155" t="s">
        <v>454</v>
      </c>
      <c r="B1332" s="28" t="s">
        <v>1421</v>
      </c>
      <c r="C1332" s="26">
        <v>99824</v>
      </c>
      <c r="D1332" s="149"/>
      <c r="E1332" s="149" t="s">
        <v>248</v>
      </c>
      <c r="F1332" s="75" t="s">
        <v>26</v>
      </c>
      <c r="G1332" s="85">
        <v>8.2799999999999994</v>
      </c>
      <c r="H1332" s="175">
        <v>2.52</v>
      </c>
      <c r="I1332" s="86">
        <f t="shared" ref="I1332:I1338" si="120">IF(H1332=" ",0,ROUND(G1332*H1332,2))</f>
        <v>20.87</v>
      </c>
    </row>
    <row r="1333" spans="1:9" ht="38.25">
      <c r="A1333" s="155" t="s">
        <v>454</v>
      </c>
      <c r="B1333" s="28" t="s">
        <v>1421</v>
      </c>
      <c r="C1333" s="26">
        <v>99821</v>
      </c>
      <c r="D1333" s="149"/>
      <c r="E1333" s="149" t="s">
        <v>247</v>
      </c>
      <c r="F1333" s="75" t="s">
        <v>26</v>
      </c>
      <c r="G1333" s="85">
        <v>105.73</v>
      </c>
      <c r="H1333" s="175">
        <v>3.32</v>
      </c>
      <c r="I1333" s="86">
        <f t="shared" si="120"/>
        <v>351.02</v>
      </c>
    </row>
    <row r="1334" spans="1:9" ht="38.25">
      <c r="A1334" s="155" t="s">
        <v>454</v>
      </c>
      <c r="B1334" s="28" t="s">
        <v>1421</v>
      </c>
      <c r="C1334" s="26">
        <v>99802</v>
      </c>
      <c r="D1334" s="149"/>
      <c r="E1334" s="149" t="s">
        <v>116</v>
      </c>
      <c r="F1334" s="75" t="s">
        <v>26</v>
      </c>
      <c r="G1334" s="85">
        <v>420</v>
      </c>
      <c r="H1334" s="175">
        <v>0.46</v>
      </c>
      <c r="I1334" s="86">
        <f t="shared" si="120"/>
        <v>193.2</v>
      </c>
    </row>
    <row r="1335" spans="1:9" ht="51">
      <c r="A1335" s="155" t="s">
        <v>454</v>
      </c>
      <c r="B1335" s="28" t="s">
        <v>1421</v>
      </c>
      <c r="C1335" s="26">
        <v>99804</v>
      </c>
      <c r="D1335" s="149"/>
      <c r="E1335" s="149" t="s">
        <v>243</v>
      </c>
      <c r="F1335" s="75" t="s">
        <v>26</v>
      </c>
      <c r="G1335" s="85">
        <v>420</v>
      </c>
      <c r="H1335" s="175">
        <v>4.7</v>
      </c>
      <c r="I1335" s="86">
        <f t="shared" si="120"/>
        <v>1974</v>
      </c>
    </row>
    <row r="1336" spans="1:9" ht="38.25">
      <c r="A1336" s="155" t="s">
        <v>454</v>
      </c>
      <c r="B1336" s="28" t="s">
        <v>1421</v>
      </c>
      <c r="C1336" s="26">
        <v>99818</v>
      </c>
      <c r="D1336" s="149"/>
      <c r="E1336" s="149" t="s">
        <v>246</v>
      </c>
      <c r="F1336" s="75" t="s">
        <v>56</v>
      </c>
      <c r="G1336" s="85">
        <v>8</v>
      </c>
      <c r="H1336" s="175">
        <v>6.55</v>
      </c>
      <c r="I1336" s="86">
        <f t="shared" si="120"/>
        <v>52.4</v>
      </c>
    </row>
    <row r="1337" spans="1:9" ht="51">
      <c r="A1337" s="155" t="s">
        <v>454</v>
      </c>
      <c r="B1337" s="28" t="s">
        <v>1421</v>
      </c>
      <c r="C1337" s="26">
        <v>99807</v>
      </c>
      <c r="D1337" s="149"/>
      <c r="E1337" s="149" t="s">
        <v>244</v>
      </c>
      <c r="F1337" s="75" t="s">
        <v>26</v>
      </c>
      <c r="G1337" s="85">
        <v>607.4</v>
      </c>
      <c r="H1337" s="175">
        <v>1.46</v>
      </c>
      <c r="I1337" s="86">
        <f t="shared" si="120"/>
        <v>886.8</v>
      </c>
    </row>
    <row r="1338" spans="1:9" ht="38.25">
      <c r="A1338" s="155" t="s">
        <v>454</v>
      </c>
      <c r="B1338" s="28" t="s">
        <v>1421</v>
      </c>
      <c r="C1338" s="26">
        <v>99817</v>
      </c>
      <c r="D1338" s="149"/>
      <c r="E1338" s="149" t="s">
        <v>245</v>
      </c>
      <c r="F1338" s="75" t="s">
        <v>56</v>
      </c>
      <c r="G1338" s="85">
        <v>9</v>
      </c>
      <c r="H1338" s="175">
        <v>6.55</v>
      </c>
      <c r="I1338" s="86">
        <f t="shared" si="120"/>
        <v>58.95</v>
      </c>
    </row>
    <row r="1339" spans="1:9">
      <c r="A1339" s="87"/>
      <c r="B1339" s="80"/>
      <c r="C1339" s="80"/>
      <c r="D1339" s="80"/>
      <c r="E1339" s="88"/>
      <c r="F1339" s="89"/>
      <c r="G1339" s="6"/>
      <c r="H1339" s="90"/>
      <c r="I1339" s="91"/>
    </row>
    <row r="1340" spans="1:9">
      <c r="A1340" s="92" t="s">
        <v>15</v>
      </c>
      <c r="B1340" s="81"/>
      <c r="C1340" s="4"/>
      <c r="D1340" s="80"/>
      <c r="E1340" s="88"/>
      <c r="F1340" s="5"/>
      <c r="G1340" s="3"/>
      <c r="H1340" s="93"/>
      <c r="I1340" s="94"/>
    </row>
    <row r="1341" spans="1:9">
      <c r="A1341" s="95"/>
      <c r="B1341" s="96"/>
      <c r="C1341" s="97"/>
      <c r="D1341" s="97"/>
      <c r="E1341" s="330" t="s">
        <v>16</v>
      </c>
      <c r="F1341" s="330"/>
      <c r="G1341" s="330"/>
      <c r="H1341" s="330"/>
      <c r="I1341" s="98">
        <f>SUM(I1331:I1338)</f>
        <v>3908.3499999999995</v>
      </c>
    </row>
    <row r="1344" spans="1:9" ht="30" customHeight="1">
      <c r="A1344" s="158"/>
      <c r="B1344" s="160"/>
      <c r="C1344" s="99" t="s">
        <v>1225</v>
      </c>
      <c r="D1344" s="327" t="s">
        <v>1277</v>
      </c>
      <c r="E1344" s="328"/>
      <c r="F1344" s="328"/>
      <c r="G1344" s="329"/>
      <c r="H1344" s="196" t="s">
        <v>29</v>
      </c>
      <c r="I1344" s="184">
        <f>I1355</f>
        <v>31.46</v>
      </c>
    </row>
    <row r="1345" spans="1:9">
      <c r="A1345" s="159"/>
      <c r="B1345" s="79"/>
      <c r="C1345" s="82"/>
      <c r="D1345" s="82"/>
      <c r="E1345" s="83"/>
      <c r="F1345" s="83"/>
      <c r="G1345" s="83"/>
      <c r="H1345" s="83"/>
      <c r="I1345" s="84"/>
    </row>
    <row r="1346" spans="1:9" ht="15.75">
      <c r="A1346" s="76" t="s">
        <v>10</v>
      </c>
      <c r="B1346" s="76" t="s">
        <v>412</v>
      </c>
      <c r="C1346" s="76" t="s">
        <v>8</v>
      </c>
      <c r="D1346" s="150"/>
      <c r="E1346" s="151" t="s">
        <v>11</v>
      </c>
      <c r="F1346" s="77" t="s">
        <v>409</v>
      </c>
      <c r="G1346" s="78" t="s">
        <v>12</v>
      </c>
      <c r="H1346" s="76" t="s">
        <v>13</v>
      </c>
      <c r="I1346" s="78" t="s">
        <v>14</v>
      </c>
    </row>
    <row r="1347" spans="1:9" ht="25.5">
      <c r="A1347" s="152" t="s">
        <v>454</v>
      </c>
      <c r="B1347" s="153" t="s">
        <v>1421</v>
      </c>
      <c r="C1347" s="154">
        <v>88262</v>
      </c>
      <c r="D1347" s="149"/>
      <c r="E1347" s="148" t="s">
        <v>35</v>
      </c>
      <c r="F1347" s="75" t="s">
        <v>33</v>
      </c>
      <c r="G1347" s="85">
        <v>0.4</v>
      </c>
      <c r="H1347" s="175">
        <v>24.92</v>
      </c>
      <c r="I1347" s="86">
        <f>IF(H1347=" ",0,ROUND(G1347*H1347,2))</f>
        <v>9.9700000000000006</v>
      </c>
    </row>
    <row r="1348" spans="1:9" ht="25.5">
      <c r="A1348" s="155" t="s">
        <v>454</v>
      </c>
      <c r="B1348" s="28" t="s">
        <v>1421</v>
      </c>
      <c r="C1348" s="26">
        <v>88239</v>
      </c>
      <c r="D1348" s="149"/>
      <c r="E1348" s="149" t="s">
        <v>65</v>
      </c>
      <c r="F1348" s="75" t="s">
        <v>33</v>
      </c>
      <c r="G1348" s="85">
        <v>0.4</v>
      </c>
      <c r="H1348" s="175">
        <v>20.32</v>
      </c>
      <c r="I1348" s="86">
        <f t="shared" ref="I1348:I1352" si="121">IF(H1348=" ",0,ROUND(G1348*H1348,2))</f>
        <v>8.1300000000000008</v>
      </c>
    </row>
    <row r="1349" spans="1:9" ht="38.25">
      <c r="A1349" s="155" t="s">
        <v>455</v>
      </c>
      <c r="B1349" s="28" t="s">
        <v>1421</v>
      </c>
      <c r="C1349" s="26">
        <v>43132</v>
      </c>
      <c r="D1349" s="149"/>
      <c r="E1349" s="149" t="s">
        <v>325</v>
      </c>
      <c r="F1349" s="75" t="s">
        <v>76</v>
      </c>
      <c r="G1349" s="85">
        <v>6.7000000000000004E-2</v>
      </c>
      <c r="H1349" s="175">
        <v>21.4</v>
      </c>
      <c r="I1349" s="86">
        <f t="shared" si="121"/>
        <v>1.43</v>
      </c>
    </row>
    <row r="1350" spans="1:9" ht="38.25">
      <c r="A1350" s="155" t="s">
        <v>455</v>
      </c>
      <c r="B1350" s="28" t="s">
        <v>1421</v>
      </c>
      <c r="C1350" s="26">
        <v>4491</v>
      </c>
      <c r="D1350" s="149"/>
      <c r="E1350" s="149" t="s">
        <v>363</v>
      </c>
      <c r="F1350" s="75" t="s">
        <v>75</v>
      </c>
      <c r="G1350" s="85">
        <v>0.625</v>
      </c>
      <c r="H1350" s="175">
        <v>7.93</v>
      </c>
      <c r="I1350" s="86">
        <f t="shared" si="121"/>
        <v>4.96</v>
      </c>
    </row>
    <row r="1351" spans="1:9" ht="25.5">
      <c r="A1351" s="155" t="s">
        <v>455</v>
      </c>
      <c r="B1351" s="28" t="s">
        <v>1421</v>
      </c>
      <c r="C1351" s="26">
        <v>5075</v>
      </c>
      <c r="D1351" s="149"/>
      <c r="E1351" s="149" t="s">
        <v>366</v>
      </c>
      <c r="F1351" s="75" t="s">
        <v>76</v>
      </c>
      <c r="G1351" s="85">
        <v>0.04</v>
      </c>
      <c r="H1351" s="175">
        <v>18.600000000000001</v>
      </c>
      <c r="I1351" s="86">
        <f t="shared" si="121"/>
        <v>0.74</v>
      </c>
    </row>
    <row r="1352" spans="1:9" ht="25.5">
      <c r="A1352" s="155" t="s">
        <v>455</v>
      </c>
      <c r="B1352" s="28" t="s">
        <v>1421</v>
      </c>
      <c r="C1352" s="26">
        <v>6194</v>
      </c>
      <c r="D1352" s="149"/>
      <c r="E1352" s="149" t="s">
        <v>374</v>
      </c>
      <c r="F1352" s="75" t="s">
        <v>75</v>
      </c>
      <c r="G1352" s="85">
        <v>1.1000000000000001</v>
      </c>
      <c r="H1352" s="175">
        <v>5.66</v>
      </c>
      <c r="I1352" s="86">
        <f t="shared" si="121"/>
        <v>6.23</v>
      </c>
    </row>
    <row r="1353" spans="1:9">
      <c r="A1353" s="87"/>
      <c r="B1353" s="80"/>
      <c r="C1353" s="80"/>
      <c r="D1353" s="80"/>
      <c r="E1353" s="88"/>
      <c r="F1353" s="89"/>
      <c r="G1353" s="6"/>
      <c r="H1353" s="90"/>
      <c r="I1353" s="91"/>
    </row>
    <row r="1354" spans="1:9">
      <c r="A1354" s="92" t="s">
        <v>15</v>
      </c>
      <c r="B1354" s="81"/>
      <c r="C1354" s="4"/>
      <c r="D1354" s="80"/>
      <c r="E1354" s="88"/>
      <c r="F1354" s="5"/>
      <c r="G1354" s="3"/>
      <c r="H1354" s="93"/>
      <c r="I1354" s="94"/>
    </row>
    <row r="1355" spans="1:9">
      <c r="A1355" s="95" t="s">
        <v>1278</v>
      </c>
      <c r="B1355" s="96"/>
      <c r="C1355" s="97"/>
      <c r="D1355" s="97"/>
      <c r="E1355" s="330" t="s">
        <v>16</v>
      </c>
      <c r="F1355" s="330"/>
      <c r="G1355" s="330"/>
      <c r="H1355" s="330"/>
      <c r="I1355" s="98">
        <f>SUM(I1347:I1352)</f>
        <v>31.46</v>
      </c>
    </row>
    <row r="1358" spans="1:9" ht="105" customHeight="1">
      <c r="A1358" s="158"/>
      <c r="B1358" s="160"/>
      <c r="C1358" s="99" t="s">
        <v>1227</v>
      </c>
      <c r="D1358" s="327" t="s">
        <v>1279</v>
      </c>
      <c r="E1358" s="328"/>
      <c r="F1358" s="328"/>
      <c r="G1358" s="329"/>
      <c r="H1358" s="196" t="s">
        <v>26</v>
      </c>
      <c r="I1358" s="184">
        <f>I1364</f>
        <v>551.94000000000005</v>
      </c>
    </row>
    <row r="1359" spans="1:9">
      <c r="A1359" s="159"/>
      <c r="B1359" s="79"/>
      <c r="C1359" s="82"/>
      <c r="D1359" s="82"/>
      <c r="E1359" s="83"/>
      <c r="F1359" s="83"/>
      <c r="G1359" s="83"/>
      <c r="H1359" s="83"/>
      <c r="I1359" s="84"/>
    </row>
    <row r="1360" spans="1:9" ht="15.75">
      <c r="A1360" s="76" t="s">
        <v>10</v>
      </c>
      <c r="B1360" s="76" t="s">
        <v>412</v>
      </c>
      <c r="C1360" s="76" t="s">
        <v>8</v>
      </c>
      <c r="D1360" s="150"/>
      <c r="E1360" s="151" t="s">
        <v>11</v>
      </c>
      <c r="F1360" s="77" t="s">
        <v>409</v>
      </c>
      <c r="G1360" s="78" t="s">
        <v>12</v>
      </c>
      <c r="H1360" s="76" t="s">
        <v>13</v>
      </c>
      <c r="I1360" s="78" t="s">
        <v>14</v>
      </c>
    </row>
    <row r="1361" spans="1:9" ht="89.25">
      <c r="A1361" s="152" t="s">
        <v>1419</v>
      </c>
      <c r="B1361" s="153" t="s">
        <v>560</v>
      </c>
      <c r="C1361" s="154" t="s">
        <v>143</v>
      </c>
      <c r="D1361" s="149"/>
      <c r="E1361" s="148" t="s">
        <v>252</v>
      </c>
      <c r="F1361" s="75" t="s">
        <v>56</v>
      </c>
      <c r="G1361" s="85">
        <v>5.5096418732782371E-2</v>
      </c>
      <c r="H1361" s="175">
        <v>10017.73</v>
      </c>
      <c r="I1361" s="86">
        <f>IF(H1361=" ",0,ROUND(G1361*H1361,2))</f>
        <v>551.94000000000005</v>
      </c>
    </row>
    <row r="1362" spans="1:9">
      <c r="A1362" s="87"/>
      <c r="B1362" s="80"/>
      <c r="C1362" s="80"/>
      <c r="D1362" s="80"/>
      <c r="E1362" s="88"/>
      <c r="F1362" s="89"/>
      <c r="G1362" s="6"/>
      <c r="H1362" s="90"/>
      <c r="I1362" s="91"/>
    </row>
    <row r="1363" spans="1:9">
      <c r="A1363" s="92" t="s">
        <v>15</v>
      </c>
      <c r="B1363" s="81"/>
      <c r="C1363" s="4"/>
      <c r="D1363" s="80"/>
      <c r="E1363" s="88"/>
      <c r="F1363" s="5"/>
      <c r="G1363" s="3"/>
      <c r="H1363" s="93"/>
      <c r="I1363" s="94"/>
    </row>
    <row r="1364" spans="1:9">
      <c r="A1364" s="95"/>
      <c r="B1364" s="96"/>
      <c r="C1364" s="97"/>
      <c r="D1364" s="97"/>
      <c r="E1364" s="330" t="s">
        <v>16</v>
      </c>
      <c r="F1364" s="330"/>
      <c r="G1364" s="330"/>
      <c r="H1364" s="330"/>
      <c r="I1364" s="98">
        <f>SUM(I1361:I1361)</f>
        <v>551.94000000000005</v>
      </c>
    </row>
    <row r="1367" spans="1:9" ht="75" customHeight="1">
      <c r="A1367" s="158"/>
      <c r="B1367" s="160"/>
      <c r="C1367" s="99" t="s">
        <v>1229</v>
      </c>
      <c r="D1367" s="327" t="s">
        <v>1280</v>
      </c>
      <c r="E1367" s="328"/>
      <c r="F1367" s="328"/>
      <c r="G1367" s="329"/>
      <c r="H1367" s="196" t="s">
        <v>26</v>
      </c>
      <c r="I1367" s="184">
        <f>I1373</f>
        <v>518.14</v>
      </c>
    </row>
    <row r="1368" spans="1:9">
      <c r="A1368" s="159"/>
      <c r="B1368" s="79"/>
      <c r="C1368" s="82"/>
      <c r="D1368" s="82"/>
      <c r="E1368" s="83"/>
      <c r="F1368" s="83"/>
      <c r="G1368" s="83"/>
      <c r="H1368" s="83"/>
      <c r="I1368" s="84"/>
    </row>
    <row r="1369" spans="1:9" ht="15.75">
      <c r="A1369" s="76" t="s">
        <v>10</v>
      </c>
      <c r="B1369" s="76" t="s">
        <v>412</v>
      </c>
      <c r="C1369" s="76" t="s">
        <v>8</v>
      </c>
      <c r="D1369" s="150"/>
      <c r="E1369" s="151" t="s">
        <v>11</v>
      </c>
      <c r="F1369" s="77" t="s">
        <v>409</v>
      </c>
      <c r="G1369" s="78" t="s">
        <v>12</v>
      </c>
      <c r="H1369" s="76" t="s">
        <v>13</v>
      </c>
      <c r="I1369" s="78" t="s">
        <v>14</v>
      </c>
    </row>
    <row r="1370" spans="1:9" ht="63.75">
      <c r="A1370" s="152" t="s">
        <v>1419</v>
      </c>
      <c r="B1370" s="153" t="s">
        <v>560</v>
      </c>
      <c r="C1370" s="154" t="s">
        <v>144</v>
      </c>
      <c r="D1370" s="149"/>
      <c r="E1370" s="148" t="s">
        <v>253</v>
      </c>
      <c r="F1370" s="75" t="s">
        <v>56</v>
      </c>
      <c r="G1370" s="85">
        <v>5.5096418732782371E-2</v>
      </c>
      <c r="H1370" s="175">
        <v>9404.33</v>
      </c>
      <c r="I1370" s="86">
        <f>IF(H1370=" ",0,ROUND(G1370*H1370,2))</f>
        <v>518.14</v>
      </c>
    </row>
    <row r="1371" spans="1:9">
      <c r="A1371" s="87"/>
      <c r="B1371" s="80"/>
      <c r="C1371" s="80"/>
      <c r="D1371" s="80"/>
      <c r="E1371" s="88"/>
      <c r="F1371" s="89"/>
      <c r="G1371" s="6"/>
      <c r="H1371" s="90"/>
      <c r="I1371" s="91"/>
    </row>
    <row r="1372" spans="1:9">
      <c r="A1372" s="92" t="s">
        <v>15</v>
      </c>
      <c r="B1372" s="81"/>
      <c r="C1372" s="4"/>
      <c r="D1372" s="80"/>
      <c r="E1372" s="88"/>
      <c r="F1372" s="5"/>
      <c r="G1372" s="3"/>
      <c r="H1372" s="93"/>
      <c r="I1372" s="94"/>
    </row>
    <row r="1373" spans="1:9">
      <c r="A1373" s="95"/>
      <c r="B1373" s="96"/>
      <c r="C1373" s="97"/>
      <c r="D1373" s="97"/>
      <c r="E1373" s="330" t="s">
        <v>16</v>
      </c>
      <c r="F1373" s="330"/>
      <c r="G1373" s="330"/>
      <c r="H1373" s="330"/>
      <c r="I1373" s="98">
        <f>SUM(I1370:I1370)</f>
        <v>518.14</v>
      </c>
    </row>
    <row r="1376" spans="1:9" ht="90" customHeight="1">
      <c r="A1376" s="158"/>
      <c r="B1376" s="160"/>
      <c r="C1376" s="99" t="s">
        <v>1232</v>
      </c>
      <c r="D1376" s="327" t="s">
        <v>1284</v>
      </c>
      <c r="E1376" s="328"/>
      <c r="F1376" s="328"/>
      <c r="G1376" s="329"/>
      <c r="H1376" s="196" t="s">
        <v>29</v>
      </c>
      <c r="I1376" s="184">
        <f>I1385</f>
        <v>2.44</v>
      </c>
    </row>
    <row r="1377" spans="1:9">
      <c r="A1377" s="159"/>
      <c r="B1377" s="79"/>
      <c r="C1377" s="82"/>
      <c r="D1377" s="82"/>
      <c r="E1377" s="83"/>
      <c r="F1377" s="83"/>
      <c r="G1377" s="83"/>
      <c r="H1377" s="83"/>
      <c r="I1377" s="84"/>
    </row>
    <row r="1378" spans="1:9" ht="15.75">
      <c r="A1378" s="76" t="s">
        <v>10</v>
      </c>
      <c r="B1378" s="76" t="s">
        <v>412</v>
      </c>
      <c r="C1378" s="76" t="s">
        <v>8</v>
      </c>
      <c r="D1378" s="150"/>
      <c r="E1378" s="151" t="s">
        <v>11</v>
      </c>
      <c r="F1378" s="77" t="s">
        <v>409</v>
      </c>
      <c r="G1378" s="78" t="s">
        <v>12</v>
      </c>
      <c r="H1378" s="76" t="s">
        <v>13</v>
      </c>
      <c r="I1378" s="78" t="s">
        <v>14</v>
      </c>
    </row>
    <row r="1379" spans="1:9" ht="25.5">
      <c r="A1379" s="152" t="s">
        <v>454</v>
      </c>
      <c r="B1379" s="153" t="s">
        <v>1421</v>
      </c>
      <c r="C1379" s="154">
        <v>88247</v>
      </c>
      <c r="D1379" s="149"/>
      <c r="E1379" s="148" t="s">
        <v>67</v>
      </c>
      <c r="F1379" s="75" t="s">
        <v>33</v>
      </c>
      <c r="G1379" s="85">
        <v>2.3E-2</v>
      </c>
      <c r="H1379" s="175">
        <v>20.82</v>
      </c>
      <c r="I1379" s="86">
        <f>IF(H1379=" ",0,ROUND(G1379*H1379,2))</f>
        <v>0.48</v>
      </c>
    </row>
    <row r="1380" spans="1:9" ht="25.5">
      <c r="A1380" s="155" t="s">
        <v>454</v>
      </c>
      <c r="B1380" s="28" t="s">
        <v>1421</v>
      </c>
      <c r="C1380" s="26">
        <v>88264</v>
      </c>
      <c r="D1380" s="149"/>
      <c r="E1380" s="149" t="s">
        <v>49</v>
      </c>
      <c r="F1380" s="75" t="s">
        <v>33</v>
      </c>
      <c r="G1380" s="85">
        <v>2.3E-2</v>
      </c>
      <c r="H1380" s="175">
        <v>25.61</v>
      </c>
      <c r="I1380" s="86">
        <f t="shared" ref="I1380:I1382" si="122">IF(H1380=" ",0,ROUND(G1380*H1380,2))</f>
        <v>0.59</v>
      </c>
    </row>
    <row r="1381" spans="1:9" ht="38.25">
      <c r="A1381" s="155" t="s">
        <v>455</v>
      </c>
      <c r="B1381" s="28" t="s">
        <v>1421</v>
      </c>
      <c r="C1381" s="26">
        <v>21127</v>
      </c>
      <c r="D1381" s="149"/>
      <c r="E1381" s="149" t="s">
        <v>341</v>
      </c>
      <c r="F1381" s="75" t="s">
        <v>72</v>
      </c>
      <c r="G1381" s="85">
        <v>9.4000000000000004E-3</v>
      </c>
      <c r="H1381" s="175">
        <v>3.46</v>
      </c>
      <c r="I1381" s="86">
        <f t="shared" si="122"/>
        <v>0.03</v>
      </c>
    </row>
    <row r="1382" spans="1:9">
      <c r="A1382" s="155" t="s">
        <v>413</v>
      </c>
      <c r="B1382" s="28" t="s">
        <v>411</v>
      </c>
      <c r="C1382" s="26"/>
      <c r="D1382" s="149"/>
      <c r="E1382" s="187" t="s">
        <v>1286</v>
      </c>
      <c r="F1382" s="75" t="s">
        <v>29</v>
      </c>
      <c r="G1382" s="85">
        <v>1.2434000000000001</v>
      </c>
      <c r="H1382" s="175">
        <v>1.0765333333333333</v>
      </c>
      <c r="I1382" s="86">
        <f t="shared" si="122"/>
        <v>1.34</v>
      </c>
    </row>
    <row r="1383" spans="1:9">
      <c r="A1383" s="87"/>
      <c r="B1383" s="80"/>
      <c r="C1383" s="80"/>
      <c r="D1383" s="80"/>
      <c r="E1383" s="88"/>
      <c r="F1383" s="89"/>
      <c r="G1383" s="6"/>
      <c r="H1383" s="90"/>
      <c r="I1383" s="91"/>
    </row>
    <row r="1384" spans="1:9">
      <c r="A1384" s="92" t="s">
        <v>15</v>
      </c>
      <c r="B1384" s="81"/>
      <c r="C1384" s="4"/>
      <c r="D1384" s="80"/>
      <c r="E1384" s="88"/>
      <c r="F1384" s="5"/>
      <c r="G1384" s="3"/>
      <c r="H1384" s="93"/>
      <c r="I1384" s="94"/>
    </row>
    <row r="1385" spans="1:9">
      <c r="A1385" s="95" t="s">
        <v>1285</v>
      </c>
      <c r="B1385" s="96"/>
      <c r="C1385" s="97"/>
      <c r="D1385" s="97"/>
      <c r="E1385" s="330" t="s">
        <v>16</v>
      </c>
      <c r="F1385" s="330"/>
      <c r="G1385" s="330"/>
      <c r="H1385" s="330"/>
      <c r="I1385" s="98">
        <f>SUM(I1379:I1382)</f>
        <v>2.44</v>
      </c>
    </row>
    <row r="1388" spans="1:9" ht="90" customHeight="1">
      <c r="A1388" s="158"/>
      <c r="B1388" s="160"/>
      <c r="C1388" s="99" t="s">
        <v>1235</v>
      </c>
      <c r="D1388" s="327" t="s">
        <v>1288</v>
      </c>
      <c r="E1388" s="328"/>
      <c r="F1388" s="328"/>
      <c r="G1388" s="329"/>
      <c r="H1388" s="196" t="s">
        <v>29</v>
      </c>
      <c r="I1388" s="184">
        <f>I1397</f>
        <v>3.63</v>
      </c>
    </row>
    <row r="1389" spans="1:9">
      <c r="A1389" s="159"/>
      <c r="B1389" s="79"/>
      <c r="C1389" s="82"/>
      <c r="D1389" s="82"/>
      <c r="E1389" s="83"/>
      <c r="F1389" s="83"/>
      <c r="G1389" s="83"/>
      <c r="H1389" s="83"/>
      <c r="I1389" s="84"/>
    </row>
    <row r="1390" spans="1:9" ht="15.75">
      <c r="A1390" s="76" t="s">
        <v>10</v>
      </c>
      <c r="B1390" s="76" t="s">
        <v>412</v>
      </c>
      <c r="C1390" s="76" t="s">
        <v>8</v>
      </c>
      <c r="D1390" s="150"/>
      <c r="E1390" s="151" t="s">
        <v>11</v>
      </c>
      <c r="F1390" s="77" t="s">
        <v>409</v>
      </c>
      <c r="G1390" s="78" t="s">
        <v>12</v>
      </c>
      <c r="H1390" s="76" t="s">
        <v>13</v>
      </c>
      <c r="I1390" s="78" t="s">
        <v>14</v>
      </c>
    </row>
    <row r="1391" spans="1:9" ht="25.5">
      <c r="A1391" s="152" t="s">
        <v>454</v>
      </c>
      <c r="B1391" s="153" t="s">
        <v>1421</v>
      </c>
      <c r="C1391" s="154">
        <v>88247</v>
      </c>
      <c r="D1391" s="149"/>
      <c r="E1391" s="148" t="s">
        <v>67</v>
      </c>
      <c r="F1391" s="75" t="s">
        <v>33</v>
      </c>
      <c r="G1391" s="85">
        <v>2.9000000000000001E-2</v>
      </c>
      <c r="H1391" s="175">
        <v>20.82</v>
      </c>
      <c r="I1391" s="86">
        <f>IF(H1391=" ",0,ROUND(G1391*H1391,2))</f>
        <v>0.6</v>
      </c>
    </row>
    <row r="1392" spans="1:9" ht="25.5">
      <c r="A1392" s="155" t="s">
        <v>454</v>
      </c>
      <c r="B1392" s="28" t="s">
        <v>1421</v>
      </c>
      <c r="C1392" s="26">
        <v>88264</v>
      </c>
      <c r="D1392" s="149"/>
      <c r="E1392" s="149" t="s">
        <v>49</v>
      </c>
      <c r="F1392" s="75" t="s">
        <v>33</v>
      </c>
      <c r="G1392" s="85">
        <v>2.9000000000000001E-2</v>
      </c>
      <c r="H1392" s="175">
        <v>25.61</v>
      </c>
      <c r="I1392" s="86">
        <f t="shared" ref="I1392:I1394" si="123">IF(H1392=" ",0,ROUND(G1392*H1392,2))</f>
        <v>0.74</v>
      </c>
    </row>
    <row r="1393" spans="1:9" ht="38.25">
      <c r="A1393" s="155" t="s">
        <v>455</v>
      </c>
      <c r="B1393" s="28" t="s">
        <v>1421</v>
      </c>
      <c r="C1393" s="26">
        <v>21127</v>
      </c>
      <c r="D1393" s="149"/>
      <c r="E1393" s="149" t="s">
        <v>341</v>
      </c>
      <c r="F1393" s="75" t="s">
        <v>72</v>
      </c>
      <c r="G1393" s="85">
        <v>9.4000000000000004E-3</v>
      </c>
      <c r="H1393" s="175">
        <v>3.46</v>
      </c>
      <c r="I1393" s="86">
        <f t="shared" si="123"/>
        <v>0.03</v>
      </c>
    </row>
    <row r="1394" spans="1:9">
      <c r="A1394" s="155" t="s">
        <v>413</v>
      </c>
      <c r="B1394" s="28" t="s">
        <v>411</v>
      </c>
      <c r="C1394" s="26"/>
      <c r="D1394" s="149"/>
      <c r="E1394" s="187" t="s">
        <v>1289</v>
      </c>
      <c r="F1394" s="75" t="s">
        <v>29</v>
      </c>
      <c r="G1394" s="85">
        <v>1.2434000000000001</v>
      </c>
      <c r="H1394" s="175">
        <v>1.8210333333333335</v>
      </c>
      <c r="I1394" s="86">
        <f t="shared" si="123"/>
        <v>2.2599999999999998</v>
      </c>
    </row>
    <row r="1395" spans="1:9">
      <c r="A1395" s="87"/>
      <c r="B1395" s="80"/>
      <c r="C1395" s="80"/>
      <c r="D1395" s="80"/>
      <c r="E1395" s="88"/>
      <c r="F1395" s="89"/>
      <c r="G1395" s="6"/>
      <c r="H1395" s="90"/>
      <c r="I1395" s="91"/>
    </row>
    <row r="1396" spans="1:9">
      <c r="A1396" s="92" t="s">
        <v>15</v>
      </c>
      <c r="B1396" s="81"/>
      <c r="C1396" s="4"/>
      <c r="D1396" s="80"/>
      <c r="E1396" s="88"/>
      <c r="F1396" s="5"/>
      <c r="G1396" s="3"/>
      <c r="H1396" s="93"/>
      <c r="I1396" s="94"/>
    </row>
    <row r="1397" spans="1:9">
      <c r="A1397" s="95" t="s">
        <v>1287</v>
      </c>
      <c r="B1397" s="96"/>
      <c r="C1397" s="97"/>
      <c r="D1397" s="97"/>
      <c r="E1397" s="330" t="s">
        <v>16</v>
      </c>
      <c r="F1397" s="330"/>
      <c r="G1397" s="330"/>
      <c r="H1397" s="330"/>
      <c r="I1397" s="98">
        <f>SUM(I1391:I1394)</f>
        <v>3.63</v>
      </c>
    </row>
    <row r="1400" spans="1:9" ht="90" customHeight="1">
      <c r="A1400" s="158"/>
      <c r="B1400" s="160"/>
      <c r="C1400" s="99" t="s">
        <v>1236</v>
      </c>
      <c r="D1400" s="327" t="s">
        <v>1290</v>
      </c>
      <c r="E1400" s="328"/>
      <c r="F1400" s="328"/>
      <c r="G1400" s="329"/>
      <c r="H1400" s="196" t="s">
        <v>29</v>
      </c>
      <c r="I1400" s="184">
        <f>I1409</f>
        <v>5.58</v>
      </c>
    </row>
    <row r="1401" spans="1:9">
      <c r="A1401" s="159"/>
      <c r="B1401" s="79"/>
      <c r="C1401" s="82"/>
      <c r="D1401" s="82"/>
      <c r="E1401" s="83"/>
      <c r="F1401" s="83"/>
      <c r="G1401" s="83"/>
      <c r="H1401" s="83"/>
      <c r="I1401" s="84"/>
    </row>
    <row r="1402" spans="1:9" ht="15.75">
      <c r="A1402" s="76" t="s">
        <v>10</v>
      </c>
      <c r="B1402" s="76" t="s">
        <v>412</v>
      </c>
      <c r="C1402" s="76" t="s">
        <v>8</v>
      </c>
      <c r="D1402" s="150"/>
      <c r="E1402" s="151" t="s">
        <v>11</v>
      </c>
      <c r="F1402" s="77" t="s">
        <v>409</v>
      </c>
      <c r="G1402" s="78" t="s">
        <v>12</v>
      </c>
      <c r="H1402" s="76" t="s">
        <v>13</v>
      </c>
      <c r="I1402" s="78" t="s">
        <v>14</v>
      </c>
    </row>
    <row r="1403" spans="1:9" ht="25.5">
      <c r="A1403" s="152" t="s">
        <v>454</v>
      </c>
      <c r="B1403" s="153" t="s">
        <v>1421</v>
      </c>
      <c r="C1403" s="154">
        <v>88247</v>
      </c>
      <c r="D1403" s="149"/>
      <c r="E1403" s="148" t="s">
        <v>67</v>
      </c>
      <c r="F1403" s="75" t="s">
        <v>33</v>
      </c>
      <c r="G1403" s="85">
        <v>3.9E-2</v>
      </c>
      <c r="H1403" s="175">
        <v>20.82</v>
      </c>
      <c r="I1403" s="86">
        <f>IF(H1403=" ",0,ROUND(G1403*H1403,2))</f>
        <v>0.81</v>
      </c>
    </row>
    <row r="1404" spans="1:9" ht="25.5">
      <c r="A1404" s="155" t="s">
        <v>454</v>
      </c>
      <c r="B1404" s="28" t="s">
        <v>1421</v>
      </c>
      <c r="C1404" s="26">
        <v>88264</v>
      </c>
      <c r="D1404" s="149"/>
      <c r="E1404" s="149" t="s">
        <v>49</v>
      </c>
      <c r="F1404" s="75" t="s">
        <v>33</v>
      </c>
      <c r="G1404" s="85">
        <v>3.9E-2</v>
      </c>
      <c r="H1404" s="175">
        <v>25.61</v>
      </c>
      <c r="I1404" s="86">
        <f t="shared" ref="I1404:I1406" si="124">IF(H1404=" ",0,ROUND(G1404*H1404,2))</f>
        <v>1</v>
      </c>
    </row>
    <row r="1405" spans="1:9" ht="38.25">
      <c r="A1405" s="155" t="s">
        <v>455</v>
      </c>
      <c r="B1405" s="28" t="s">
        <v>1421</v>
      </c>
      <c r="C1405" s="26">
        <v>21127</v>
      </c>
      <c r="D1405" s="149"/>
      <c r="E1405" s="149" t="s">
        <v>341</v>
      </c>
      <c r="F1405" s="75" t="s">
        <v>72</v>
      </c>
      <c r="G1405" s="85">
        <v>9.4000000000000004E-3</v>
      </c>
      <c r="H1405" s="175">
        <v>3.46</v>
      </c>
      <c r="I1405" s="86">
        <f t="shared" si="124"/>
        <v>0.03</v>
      </c>
    </row>
    <row r="1406" spans="1:9">
      <c r="A1406" s="155" t="s">
        <v>413</v>
      </c>
      <c r="B1406" s="28" t="s">
        <v>411</v>
      </c>
      <c r="C1406" s="26"/>
      <c r="D1406" s="149"/>
      <c r="E1406" s="187" t="s">
        <v>1292</v>
      </c>
      <c r="F1406" s="75" t="s">
        <v>29</v>
      </c>
      <c r="G1406" s="85">
        <v>1.2434000000000001</v>
      </c>
      <c r="H1406" s="175">
        <v>3.0114666666666667</v>
      </c>
      <c r="I1406" s="86">
        <f t="shared" si="124"/>
        <v>3.74</v>
      </c>
    </row>
    <row r="1407" spans="1:9">
      <c r="A1407" s="87"/>
      <c r="B1407" s="80"/>
      <c r="C1407" s="80"/>
      <c r="D1407" s="80"/>
      <c r="E1407" s="88"/>
      <c r="F1407" s="89"/>
      <c r="G1407" s="6"/>
      <c r="H1407" s="90"/>
      <c r="I1407" s="91"/>
    </row>
    <row r="1408" spans="1:9">
      <c r="A1408" s="92" t="s">
        <v>15</v>
      </c>
      <c r="B1408" s="81"/>
      <c r="C1408" s="4"/>
      <c r="D1408" s="80"/>
      <c r="E1408" s="88"/>
      <c r="F1408" s="5"/>
      <c r="G1408" s="3"/>
      <c r="H1408" s="93"/>
      <c r="I1408" s="94"/>
    </row>
    <row r="1409" spans="1:9">
      <c r="A1409" s="95" t="s">
        <v>1291</v>
      </c>
      <c r="B1409" s="96"/>
      <c r="C1409" s="97"/>
      <c r="D1409" s="97"/>
      <c r="E1409" s="330" t="s">
        <v>16</v>
      </c>
      <c r="F1409" s="330"/>
      <c r="G1409" s="330"/>
      <c r="H1409" s="330"/>
      <c r="I1409" s="98">
        <f>SUM(I1403:I1406)</f>
        <v>5.58</v>
      </c>
    </row>
    <row r="1412" spans="1:9" ht="90" customHeight="1">
      <c r="A1412" s="158"/>
      <c r="B1412" s="160"/>
      <c r="C1412" s="99" t="s">
        <v>1237</v>
      </c>
      <c r="D1412" s="327" t="s">
        <v>1294</v>
      </c>
      <c r="E1412" s="328"/>
      <c r="F1412" s="328"/>
      <c r="G1412" s="329"/>
      <c r="H1412" s="196" t="s">
        <v>29</v>
      </c>
      <c r="I1412" s="184">
        <f>I1421</f>
        <v>7.4499999999999993</v>
      </c>
    </row>
    <row r="1413" spans="1:9">
      <c r="A1413" s="159"/>
      <c r="B1413" s="79"/>
      <c r="C1413" s="82"/>
      <c r="D1413" s="82"/>
      <c r="E1413" s="83"/>
      <c r="F1413" s="83"/>
      <c r="G1413" s="83"/>
      <c r="H1413" s="83"/>
      <c r="I1413" s="84"/>
    </row>
    <row r="1414" spans="1:9" ht="15.75">
      <c r="A1414" s="76" t="s">
        <v>10</v>
      </c>
      <c r="B1414" s="76" t="s">
        <v>412</v>
      </c>
      <c r="C1414" s="76" t="s">
        <v>8</v>
      </c>
      <c r="D1414" s="150"/>
      <c r="E1414" s="151" t="s">
        <v>11</v>
      </c>
      <c r="F1414" s="77" t="s">
        <v>409</v>
      </c>
      <c r="G1414" s="78" t="s">
        <v>12</v>
      </c>
      <c r="H1414" s="76" t="s">
        <v>13</v>
      </c>
      <c r="I1414" s="78" t="s">
        <v>14</v>
      </c>
    </row>
    <row r="1415" spans="1:9" ht="25.5">
      <c r="A1415" s="152" t="s">
        <v>454</v>
      </c>
      <c r="B1415" s="153" t="s">
        <v>1421</v>
      </c>
      <c r="C1415" s="154">
        <v>88247</v>
      </c>
      <c r="D1415" s="149"/>
      <c r="E1415" s="148" t="s">
        <v>67</v>
      </c>
      <c r="F1415" s="75" t="s">
        <v>33</v>
      </c>
      <c r="G1415" s="85">
        <v>5.0999999999999997E-2</v>
      </c>
      <c r="H1415" s="175">
        <v>20.82</v>
      </c>
      <c r="I1415" s="86">
        <f>IF(H1415=" ",0,ROUND(G1415*H1415,2))</f>
        <v>1.06</v>
      </c>
    </row>
    <row r="1416" spans="1:9" ht="25.5">
      <c r="A1416" s="155" t="s">
        <v>454</v>
      </c>
      <c r="B1416" s="28" t="s">
        <v>1421</v>
      </c>
      <c r="C1416" s="26">
        <v>88264</v>
      </c>
      <c r="D1416" s="149"/>
      <c r="E1416" s="149" t="s">
        <v>49</v>
      </c>
      <c r="F1416" s="75" t="s">
        <v>33</v>
      </c>
      <c r="G1416" s="85">
        <v>5.0999999999999997E-2</v>
      </c>
      <c r="H1416" s="175">
        <v>25.61</v>
      </c>
      <c r="I1416" s="86">
        <f t="shared" ref="I1416:I1418" si="125">IF(H1416=" ",0,ROUND(G1416*H1416,2))</f>
        <v>1.31</v>
      </c>
    </row>
    <row r="1417" spans="1:9" ht="38.25">
      <c r="A1417" s="155" t="s">
        <v>455</v>
      </c>
      <c r="B1417" s="28" t="s">
        <v>1421</v>
      </c>
      <c r="C1417" s="26">
        <v>21127</v>
      </c>
      <c r="D1417" s="149"/>
      <c r="E1417" s="149" t="s">
        <v>341</v>
      </c>
      <c r="F1417" s="75" t="s">
        <v>72</v>
      </c>
      <c r="G1417" s="85">
        <v>9.4000000000000004E-3</v>
      </c>
      <c r="H1417" s="175">
        <v>3.46</v>
      </c>
      <c r="I1417" s="86">
        <f t="shared" si="125"/>
        <v>0.03</v>
      </c>
    </row>
    <row r="1418" spans="1:9">
      <c r="A1418" s="155" t="s">
        <v>413</v>
      </c>
      <c r="B1418" s="28" t="s">
        <v>411</v>
      </c>
      <c r="C1418" s="26"/>
      <c r="D1418" s="149"/>
      <c r="E1418" s="187" t="s">
        <v>1295</v>
      </c>
      <c r="F1418" s="75" t="s">
        <v>29</v>
      </c>
      <c r="G1418" s="85">
        <v>1.2434000000000001</v>
      </c>
      <c r="H1418" s="175">
        <v>4.0615333333333332</v>
      </c>
      <c r="I1418" s="86">
        <f t="shared" si="125"/>
        <v>5.05</v>
      </c>
    </row>
    <row r="1419" spans="1:9">
      <c r="A1419" s="87"/>
      <c r="B1419" s="80"/>
      <c r="C1419" s="80"/>
      <c r="D1419" s="80"/>
      <c r="E1419" s="88"/>
      <c r="F1419" s="89"/>
      <c r="G1419" s="6"/>
      <c r="H1419" s="90"/>
      <c r="I1419" s="91"/>
    </row>
    <row r="1420" spans="1:9">
      <c r="A1420" s="92" t="s">
        <v>15</v>
      </c>
      <c r="B1420" s="81"/>
      <c r="C1420" s="4"/>
      <c r="D1420" s="80"/>
      <c r="E1420" s="88"/>
      <c r="F1420" s="5"/>
      <c r="G1420" s="3"/>
      <c r="H1420" s="93"/>
      <c r="I1420" s="94"/>
    </row>
    <row r="1421" spans="1:9">
      <c r="A1421" s="95" t="s">
        <v>1293</v>
      </c>
      <c r="B1421" s="96"/>
      <c r="C1421" s="97"/>
      <c r="D1421" s="97"/>
      <c r="E1421" s="330" t="s">
        <v>16</v>
      </c>
      <c r="F1421" s="330"/>
      <c r="G1421" s="330"/>
      <c r="H1421" s="330"/>
      <c r="I1421" s="98">
        <f>SUM(I1415:I1418)</f>
        <v>7.4499999999999993</v>
      </c>
    </row>
    <row r="1424" spans="1:9" ht="90" customHeight="1">
      <c r="A1424" s="158"/>
      <c r="B1424" s="160"/>
      <c r="C1424" s="99" t="s">
        <v>1238</v>
      </c>
      <c r="D1424" s="327" t="s">
        <v>1296</v>
      </c>
      <c r="E1424" s="328"/>
      <c r="F1424" s="328"/>
      <c r="G1424" s="329"/>
      <c r="H1424" s="196" t="s">
        <v>29</v>
      </c>
      <c r="I1424" s="184">
        <f>I1433</f>
        <v>12.370000000000001</v>
      </c>
    </row>
    <row r="1425" spans="1:9">
      <c r="A1425" s="159"/>
      <c r="B1425" s="79"/>
      <c r="C1425" s="82"/>
      <c r="D1425" s="82"/>
      <c r="E1425" s="83"/>
      <c r="F1425" s="83"/>
      <c r="G1425" s="83"/>
      <c r="H1425" s="83"/>
      <c r="I1425" s="84"/>
    </row>
    <row r="1426" spans="1:9" ht="15.75">
      <c r="A1426" s="76" t="s">
        <v>10</v>
      </c>
      <c r="B1426" s="76" t="s">
        <v>412</v>
      </c>
      <c r="C1426" s="76" t="s">
        <v>8</v>
      </c>
      <c r="D1426" s="150"/>
      <c r="E1426" s="151" t="s">
        <v>11</v>
      </c>
      <c r="F1426" s="77" t="s">
        <v>409</v>
      </c>
      <c r="G1426" s="78" t="s">
        <v>12</v>
      </c>
      <c r="H1426" s="76" t="s">
        <v>13</v>
      </c>
      <c r="I1426" s="78" t="s">
        <v>14</v>
      </c>
    </row>
    <row r="1427" spans="1:9" ht="25.5">
      <c r="A1427" s="152" t="s">
        <v>454</v>
      </c>
      <c r="B1427" s="153" t="s">
        <v>1421</v>
      </c>
      <c r="C1427" s="154">
        <v>88247</v>
      </c>
      <c r="D1427" s="149"/>
      <c r="E1427" s="148" t="s">
        <v>67</v>
      </c>
      <c r="F1427" s="75" t="s">
        <v>33</v>
      </c>
      <c r="G1427" s="85">
        <v>7.5999999999999998E-2</v>
      </c>
      <c r="H1427" s="175">
        <v>20.82</v>
      </c>
      <c r="I1427" s="86">
        <f>IF(H1427=" ",0,ROUND(G1427*H1427,2))</f>
        <v>1.58</v>
      </c>
    </row>
    <row r="1428" spans="1:9" ht="25.5">
      <c r="A1428" s="155" t="s">
        <v>454</v>
      </c>
      <c r="B1428" s="28" t="s">
        <v>1421</v>
      </c>
      <c r="C1428" s="26">
        <v>88264</v>
      </c>
      <c r="D1428" s="149"/>
      <c r="E1428" s="149" t="s">
        <v>49</v>
      </c>
      <c r="F1428" s="75" t="s">
        <v>33</v>
      </c>
      <c r="G1428" s="85">
        <v>7.5999999999999998E-2</v>
      </c>
      <c r="H1428" s="175">
        <v>25.61</v>
      </c>
      <c r="I1428" s="86">
        <f t="shared" ref="I1428:I1430" si="126">IF(H1428=" ",0,ROUND(G1428*H1428,2))</f>
        <v>1.95</v>
      </c>
    </row>
    <row r="1429" spans="1:9" ht="38.25">
      <c r="A1429" s="155" t="s">
        <v>455</v>
      </c>
      <c r="B1429" s="28" t="s">
        <v>1421</v>
      </c>
      <c r="C1429" s="26">
        <v>21127</v>
      </c>
      <c r="D1429" s="149"/>
      <c r="E1429" s="149" t="s">
        <v>341</v>
      </c>
      <c r="F1429" s="75" t="s">
        <v>72</v>
      </c>
      <c r="G1429" s="85">
        <v>9.4000000000000004E-3</v>
      </c>
      <c r="H1429" s="175">
        <v>3.46</v>
      </c>
      <c r="I1429" s="86">
        <f t="shared" si="126"/>
        <v>0.03</v>
      </c>
    </row>
    <row r="1430" spans="1:9" ht="25.5">
      <c r="A1430" s="155" t="s">
        <v>413</v>
      </c>
      <c r="B1430" s="28" t="s">
        <v>411</v>
      </c>
      <c r="C1430" s="26"/>
      <c r="D1430" s="149"/>
      <c r="E1430" s="187" t="s">
        <v>1298</v>
      </c>
      <c r="F1430" s="75" t="s">
        <v>29</v>
      </c>
      <c r="G1430" s="85">
        <v>1.2434000000000001</v>
      </c>
      <c r="H1430" s="175">
        <v>7.0835333333333326</v>
      </c>
      <c r="I1430" s="86">
        <f t="shared" si="126"/>
        <v>8.81</v>
      </c>
    </row>
    <row r="1431" spans="1:9">
      <c r="A1431" s="87"/>
      <c r="B1431" s="80"/>
      <c r="C1431" s="80"/>
      <c r="D1431" s="80"/>
      <c r="E1431" s="88"/>
      <c r="F1431" s="89"/>
      <c r="G1431" s="6"/>
      <c r="H1431" s="90"/>
      <c r="I1431" s="91"/>
    </row>
    <row r="1432" spans="1:9">
      <c r="A1432" s="92" t="s">
        <v>15</v>
      </c>
      <c r="B1432" s="81"/>
      <c r="C1432" s="4"/>
      <c r="D1432" s="80"/>
      <c r="E1432" s="88"/>
      <c r="F1432" s="5"/>
      <c r="G1432" s="3"/>
      <c r="H1432" s="93"/>
      <c r="I1432" s="94"/>
    </row>
    <row r="1433" spans="1:9">
      <c r="A1433" s="95" t="s">
        <v>1297</v>
      </c>
      <c r="B1433" s="96"/>
      <c r="C1433" s="97"/>
      <c r="D1433" s="97"/>
      <c r="E1433" s="330" t="s">
        <v>16</v>
      </c>
      <c r="F1433" s="330"/>
      <c r="G1433" s="330"/>
      <c r="H1433" s="330"/>
      <c r="I1433" s="98">
        <f>SUM(I1427:I1430)</f>
        <v>12.370000000000001</v>
      </c>
    </row>
    <row r="1436" spans="1:9" ht="90" customHeight="1">
      <c r="A1436" s="158"/>
      <c r="B1436" s="160"/>
      <c r="C1436" s="99" t="s">
        <v>1239</v>
      </c>
      <c r="D1436" s="327" t="s">
        <v>1300</v>
      </c>
      <c r="E1436" s="328"/>
      <c r="F1436" s="328"/>
      <c r="G1436" s="329"/>
      <c r="H1436" s="196" t="s">
        <v>29</v>
      </c>
      <c r="I1436" s="184">
        <f>I1445</f>
        <v>21.39</v>
      </c>
    </row>
    <row r="1437" spans="1:9">
      <c r="A1437" s="159"/>
      <c r="B1437" s="79"/>
      <c r="C1437" s="82"/>
      <c r="D1437" s="82"/>
      <c r="E1437" s="83"/>
      <c r="F1437" s="83"/>
      <c r="G1437" s="83"/>
      <c r="H1437" s="83"/>
      <c r="I1437" s="84"/>
    </row>
    <row r="1438" spans="1:9" ht="15.75">
      <c r="A1438" s="76" t="s">
        <v>10</v>
      </c>
      <c r="B1438" s="76" t="s">
        <v>412</v>
      </c>
      <c r="C1438" s="76" t="s">
        <v>8</v>
      </c>
      <c r="D1438" s="150"/>
      <c r="E1438" s="151" t="s">
        <v>11</v>
      </c>
      <c r="F1438" s="77" t="s">
        <v>409</v>
      </c>
      <c r="G1438" s="78" t="s">
        <v>12</v>
      </c>
      <c r="H1438" s="76" t="s">
        <v>13</v>
      </c>
      <c r="I1438" s="78" t="s">
        <v>14</v>
      </c>
    </row>
    <row r="1439" spans="1:9" ht="25.5">
      <c r="A1439" s="152" t="s">
        <v>454</v>
      </c>
      <c r="B1439" s="153" t="s">
        <v>1421</v>
      </c>
      <c r="C1439" s="154">
        <v>88247</v>
      </c>
      <c r="D1439" s="149"/>
      <c r="E1439" s="148" t="s">
        <v>67</v>
      </c>
      <c r="F1439" s="75" t="s">
        <v>33</v>
      </c>
      <c r="G1439" s="85">
        <v>0.114</v>
      </c>
      <c r="H1439" s="175">
        <v>20.82</v>
      </c>
      <c r="I1439" s="86">
        <f>IF(H1439=" ",0,ROUND(G1439*H1439,2))</f>
        <v>2.37</v>
      </c>
    </row>
    <row r="1440" spans="1:9" ht="25.5">
      <c r="A1440" s="155" t="s">
        <v>454</v>
      </c>
      <c r="B1440" s="28" t="s">
        <v>1421</v>
      </c>
      <c r="C1440" s="26">
        <v>88264</v>
      </c>
      <c r="D1440" s="149"/>
      <c r="E1440" s="149" t="s">
        <v>49</v>
      </c>
      <c r="F1440" s="75" t="s">
        <v>33</v>
      </c>
      <c r="G1440" s="85">
        <v>0.114</v>
      </c>
      <c r="H1440" s="175">
        <v>25.61</v>
      </c>
      <c r="I1440" s="86">
        <f t="shared" ref="I1440:I1442" si="127">IF(H1440=" ",0,ROUND(G1440*H1440,2))</f>
        <v>2.92</v>
      </c>
    </row>
    <row r="1441" spans="1:9" ht="38.25">
      <c r="A1441" s="155" t="s">
        <v>455</v>
      </c>
      <c r="B1441" s="28" t="s">
        <v>1421</v>
      </c>
      <c r="C1441" s="26">
        <v>21127</v>
      </c>
      <c r="D1441" s="149"/>
      <c r="E1441" s="149" t="s">
        <v>341</v>
      </c>
      <c r="F1441" s="75" t="s">
        <v>72</v>
      </c>
      <c r="G1441" s="85">
        <v>9.4000000000000004E-3</v>
      </c>
      <c r="H1441" s="175">
        <v>3.46</v>
      </c>
      <c r="I1441" s="86">
        <f t="shared" si="127"/>
        <v>0.03</v>
      </c>
    </row>
    <row r="1442" spans="1:9">
      <c r="A1442" s="155" t="s">
        <v>413</v>
      </c>
      <c r="B1442" s="28" t="s">
        <v>411</v>
      </c>
      <c r="C1442" s="26"/>
      <c r="D1442" s="149"/>
      <c r="E1442" s="187" t="s">
        <v>1302</v>
      </c>
      <c r="F1442" s="75" t="s">
        <v>29</v>
      </c>
      <c r="G1442" s="85">
        <v>1.2434000000000001</v>
      </c>
      <c r="H1442" s="175">
        <v>12.926666666666668</v>
      </c>
      <c r="I1442" s="86">
        <f t="shared" si="127"/>
        <v>16.07</v>
      </c>
    </row>
    <row r="1443" spans="1:9">
      <c r="A1443" s="87"/>
      <c r="B1443" s="80"/>
      <c r="C1443" s="80"/>
      <c r="D1443" s="80"/>
      <c r="E1443" s="88"/>
      <c r="F1443" s="89"/>
      <c r="G1443" s="6"/>
      <c r="H1443" s="90"/>
      <c r="I1443" s="91"/>
    </row>
    <row r="1444" spans="1:9">
      <c r="A1444" s="92" t="s">
        <v>15</v>
      </c>
      <c r="B1444" s="81"/>
      <c r="C1444" s="4"/>
      <c r="D1444" s="80"/>
      <c r="E1444" s="88"/>
      <c r="F1444" s="5"/>
      <c r="G1444" s="3"/>
      <c r="H1444" s="93"/>
      <c r="I1444" s="94"/>
    </row>
    <row r="1445" spans="1:9">
      <c r="A1445" s="95" t="s">
        <v>1301</v>
      </c>
      <c r="B1445" s="96"/>
      <c r="C1445" s="97"/>
      <c r="D1445" s="97"/>
      <c r="E1445" s="330" t="s">
        <v>16</v>
      </c>
      <c r="F1445" s="330"/>
      <c r="G1445" s="330"/>
      <c r="H1445" s="330"/>
      <c r="I1445" s="98">
        <f>SUM(I1439:I1442)</f>
        <v>21.39</v>
      </c>
    </row>
    <row r="1448" spans="1:9" ht="90" customHeight="1">
      <c r="A1448" s="158"/>
      <c r="B1448" s="160"/>
      <c r="C1448" s="99" t="s">
        <v>1240</v>
      </c>
      <c r="D1448" s="327" t="s">
        <v>1303</v>
      </c>
      <c r="E1448" s="328"/>
      <c r="F1448" s="328"/>
      <c r="G1448" s="329"/>
      <c r="H1448" s="196" t="s">
        <v>29</v>
      </c>
      <c r="I1448" s="184">
        <f>I1457</f>
        <v>23.2</v>
      </c>
    </row>
    <row r="1449" spans="1:9">
      <c r="A1449" s="159"/>
      <c r="B1449" s="79"/>
      <c r="C1449" s="82"/>
      <c r="D1449" s="82"/>
      <c r="E1449" s="83"/>
      <c r="F1449" s="83"/>
      <c r="G1449" s="83"/>
      <c r="H1449" s="83"/>
      <c r="I1449" s="84"/>
    </row>
    <row r="1450" spans="1:9" ht="15.75">
      <c r="A1450" s="76" t="s">
        <v>10</v>
      </c>
      <c r="B1450" s="76" t="s">
        <v>412</v>
      </c>
      <c r="C1450" s="76" t="s">
        <v>8</v>
      </c>
      <c r="D1450" s="150"/>
      <c r="E1450" s="151" t="s">
        <v>11</v>
      </c>
      <c r="F1450" s="77" t="s">
        <v>409</v>
      </c>
      <c r="G1450" s="78" t="s">
        <v>12</v>
      </c>
      <c r="H1450" s="76" t="s">
        <v>13</v>
      </c>
      <c r="I1450" s="78" t="s">
        <v>14</v>
      </c>
    </row>
    <row r="1451" spans="1:9" ht="25.5">
      <c r="A1451" s="152" t="s">
        <v>454</v>
      </c>
      <c r="B1451" s="153" t="s">
        <v>1421</v>
      </c>
      <c r="C1451" s="154">
        <v>88247</v>
      </c>
      <c r="D1451" s="149"/>
      <c r="E1451" s="148" t="s">
        <v>67</v>
      </c>
      <c r="F1451" s="75" t="s">
        <v>33</v>
      </c>
      <c r="G1451" s="85">
        <v>6.08E-2</v>
      </c>
      <c r="H1451" s="175">
        <v>20.82</v>
      </c>
      <c r="I1451" s="86">
        <f>IF(H1451=" ",0,ROUND(G1451*H1451,2))</f>
        <v>1.27</v>
      </c>
    </row>
    <row r="1452" spans="1:9" ht="25.5">
      <c r="A1452" s="155" t="s">
        <v>454</v>
      </c>
      <c r="B1452" s="28" t="s">
        <v>1421</v>
      </c>
      <c r="C1452" s="26">
        <v>88264</v>
      </c>
      <c r="D1452" s="149"/>
      <c r="E1452" s="149" t="s">
        <v>49</v>
      </c>
      <c r="F1452" s="75" t="s">
        <v>33</v>
      </c>
      <c r="G1452" s="85">
        <v>6.08E-2</v>
      </c>
      <c r="H1452" s="175">
        <v>25.61</v>
      </c>
      <c r="I1452" s="86">
        <f t="shared" ref="I1452:I1454" si="128">IF(H1452=" ",0,ROUND(G1452*H1452,2))</f>
        <v>1.56</v>
      </c>
    </row>
    <row r="1453" spans="1:9" ht="38.25">
      <c r="A1453" s="155" t="s">
        <v>455</v>
      </c>
      <c r="B1453" s="28" t="s">
        <v>1421</v>
      </c>
      <c r="C1453" s="26">
        <v>21127</v>
      </c>
      <c r="D1453" s="149"/>
      <c r="E1453" s="149" t="s">
        <v>341</v>
      </c>
      <c r="F1453" s="75" t="s">
        <v>72</v>
      </c>
      <c r="G1453" s="85">
        <v>8.9999999999999993E-3</v>
      </c>
      <c r="H1453" s="175">
        <v>3.46</v>
      </c>
      <c r="I1453" s="86">
        <f t="shared" si="128"/>
        <v>0.03</v>
      </c>
    </row>
    <row r="1454" spans="1:9">
      <c r="A1454" s="155" t="s">
        <v>413</v>
      </c>
      <c r="B1454" s="28" t="s">
        <v>411</v>
      </c>
      <c r="C1454" s="26"/>
      <c r="D1454" s="149"/>
      <c r="E1454" s="187" t="s">
        <v>1304</v>
      </c>
      <c r="F1454" s="75" t="s">
        <v>29</v>
      </c>
      <c r="G1454" s="85">
        <v>1.0149999999999999</v>
      </c>
      <c r="H1454" s="175">
        <v>20.036666666666665</v>
      </c>
      <c r="I1454" s="86">
        <f t="shared" si="128"/>
        <v>20.34</v>
      </c>
    </row>
    <row r="1455" spans="1:9">
      <c r="A1455" s="87"/>
      <c r="B1455" s="80"/>
      <c r="C1455" s="80"/>
      <c r="D1455" s="80"/>
      <c r="E1455" s="88"/>
      <c r="F1455" s="89"/>
      <c r="G1455" s="6"/>
      <c r="H1455" s="90"/>
      <c r="I1455" s="91"/>
    </row>
    <row r="1456" spans="1:9">
      <c r="A1456" s="92" t="s">
        <v>15</v>
      </c>
      <c r="B1456" s="81"/>
      <c r="C1456" s="4"/>
      <c r="D1456" s="80"/>
      <c r="E1456" s="88"/>
      <c r="F1456" s="5"/>
      <c r="G1456" s="3"/>
      <c r="H1456" s="93"/>
      <c r="I1456" s="94"/>
    </row>
    <row r="1457" spans="1:9">
      <c r="A1457" s="95" t="s">
        <v>1311</v>
      </c>
      <c r="B1457" s="96"/>
      <c r="C1457" s="97"/>
      <c r="D1457" s="97"/>
      <c r="E1457" s="330" t="s">
        <v>16</v>
      </c>
      <c r="F1457" s="330"/>
      <c r="G1457" s="330"/>
      <c r="H1457" s="330"/>
      <c r="I1457" s="98">
        <f>SUM(I1451:I1454)</f>
        <v>23.2</v>
      </c>
    </row>
    <row r="1460" spans="1:9" ht="90" customHeight="1">
      <c r="A1460" s="158"/>
      <c r="B1460" s="160"/>
      <c r="C1460" s="99" t="s">
        <v>1241</v>
      </c>
      <c r="D1460" s="327" t="s">
        <v>1305</v>
      </c>
      <c r="E1460" s="328"/>
      <c r="F1460" s="328"/>
      <c r="G1460" s="329"/>
      <c r="H1460" s="196" t="s">
        <v>29</v>
      </c>
      <c r="I1460" s="184">
        <f>I1469</f>
        <v>31.11</v>
      </c>
    </row>
    <row r="1461" spans="1:9">
      <c r="A1461" s="159"/>
      <c r="B1461" s="79"/>
      <c r="C1461" s="82"/>
      <c r="D1461" s="82"/>
      <c r="E1461" s="83"/>
      <c r="F1461" s="83"/>
      <c r="G1461" s="83"/>
      <c r="H1461" s="83"/>
      <c r="I1461" s="84"/>
    </row>
    <row r="1462" spans="1:9" ht="15.75">
      <c r="A1462" s="76" t="s">
        <v>10</v>
      </c>
      <c r="B1462" s="76" t="s">
        <v>412</v>
      </c>
      <c r="C1462" s="76" t="s">
        <v>8</v>
      </c>
      <c r="D1462" s="150"/>
      <c r="E1462" s="151" t="s">
        <v>11</v>
      </c>
      <c r="F1462" s="77" t="s">
        <v>409</v>
      </c>
      <c r="G1462" s="78" t="s">
        <v>12</v>
      </c>
      <c r="H1462" s="76" t="s">
        <v>13</v>
      </c>
      <c r="I1462" s="78" t="s">
        <v>14</v>
      </c>
    </row>
    <row r="1463" spans="1:9" ht="25.5">
      <c r="A1463" s="152" t="s">
        <v>454</v>
      </c>
      <c r="B1463" s="153" t="s">
        <v>1421</v>
      </c>
      <c r="C1463" s="154">
        <v>88247</v>
      </c>
      <c r="D1463" s="149"/>
      <c r="E1463" s="148" t="s">
        <v>67</v>
      </c>
      <c r="F1463" s="75" t="s">
        <v>33</v>
      </c>
      <c r="G1463" s="85">
        <v>6.9699999999999998E-2</v>
      </c>
      <c r="H1463" s="175">
        <v>20.82</v>
      </c>
      <c r="I1463" s="86">
        <f>IF(H1463=" ",0,ROUND(G1463*H1463,2))</f>
        <v>1.45</v>
      </c>
    </row>
    <row r="1464" spans="1:9" ht="25.5">
      <c r="A1464" s="155" t="s">
        <v>454</v>
      </c>
      <c r="B1464" s="28" t="s">
        <v>1421</v>
      </c>
      <c r="C1464" s="26">
        <v>88264</v>
      </c>
      <c r="D1464" s="149"/>
      <c r="E1464" s="149" t="s">
        <v>49</v>
      </c>
      <c r="F1464" s="75" t="s">
        <v>33</v>
      </c>
      <c r="G1464" s="85">
        <v>6.9699999999999998E-2</v>
      </c>
      <c r="H1464" s="175">
        <v>25.61</v>
      </c>
      <c r="I1464" s="86">
        <f t="shared" ref="I1464:I1466" si="129">IF(H1464=" ",0,ROUND(G1464*H1464,2))</f>
        <v>1.79</v>
      </c>
    </row>
    <row r="1465" spans="1:9" ht="38.25">
      <c r="A1465" s="155" t="s">
        <v>455</v>
      </c>
      <c r="B1465" s="28" t="s">
        <v>1421</v>
      </c>
      <c r="C1465" s="26">
        <v>21127</v>
      </c>
      <c r="D1465" s="149"/>
      <c r="E1465" s="149" t="s">
        <v>341</v>
      </c>
      <c r="F1465" s="75" t="s">
        <v>72</v>
      </c>
      <c r="G1465" s="85">
        <v>8.9999999999999993E-3</v>
      </c>
      <c r="H1465" s="175">
        <v>3.46</v>
      </c>
      <c r="I1465" s="86">
        <f t="shared" si="129"/>
        <v>0.03</v>
      </c>
    </row>
    <row r="1466" spans="1:9">
      <c r="A1466" s="155" t="s">
        <v>413</v>
      </c>
      <c r="B1466" s="28" t="s">
        <v>411</v>
      </c>
      <c r="C1466" s="26"/>
      <c r="D1466" s="149"/>
      <c r="E1466" s="187" t="s">
        <v>1306</v>
      </c>
      <c r="F1466" s="75" t="s">
        <v>29</v>
      </c>
      <c r="G1466" s="85">
        <v>1.0149999999999999</v>
      </c>
      <c r="H1466" s="175">
        <v>27.433333333333334</v>
      </c>
      <c r="I1466" s="86">
        <f t="shared" si="129"/>
        <v>27.84</v>
      </c>
    </row>
    <row r="1467" spans="1:9">
      <c r="A1467" s="87"/>
      <c r="B1467" s="80"/>
      <c r="C1467" s="80"/>
      <c r="D1467" s="80"/>
      <c r="E1467" s="88"/>
      <c r="F1467" s="89"/>
      <c r="G1467" s="6"/>
      <c r="H1467" s="90"/>
      <c r="I1467" s="91"/>
    </row>
    <row r="1468" spans="1:9">
      <c r="A1468" s="92" t="s">
        <v>15</v>
      </c>
      <c r="B1468" s="81"/>
      <c r="C1468" s="4"/>
      <c r="D1468" s="80"/>
      <c r="E1468" s="88"/>
      <c r="F1468" s="5"/>
      <c r="G1468" s="3"/>
      <c r="H1468" s="93"/>
      <c r="I1468" s="94"/>
    </row>
    <row r="1469" spans="1:9">
      <c r="A1469" s="95" t="s">
        <v>1310</v>
      </c>
      <c r="B1469" s="96"/>
      <c r="C1469" s="97"/>
      <c r="D1469" s="97"/>
      <c r="E1469" s="330" t="s">
        <v>16</v>
      </c>
      <c r="F1469" s="330"/>
      <c r="G1469" s="330"/>
      <c r="H1469" s="330"/>
      <c r="I1469" s="98">
        <f>SUM(I1463:I1466)</f>
        <v>31.11</v>
      </c>
    </row>
    <row r="1472" spans="1:9" ht="90" customHeight="1">
      <c r="A1472" s="158"/>
      <c r="B1472" s="160"/>
      <c r="C1472" s="99" t="s">
        <v>1242</v>
      </c>
      <c r="D1472" s="327" t="s">
        <v>1307</v>
      </c>
      <c r="E1472" s="328"/>
      <c r="F1472" s="328"/>
      <c r="G1472" s="329"/>
      <c r="H1472" s="196" t="s">
        <v>29</v>
      </c>
      <c r="I1472" s="184">
        <f>I1481</f>
        <v>42.47</v>
      </c>
    </row>
    <row r="1473" spans="1:9">
      <c r="A1473" s="159"/>
      <c r="B1473" s="79"/>
      <c r="C1473" s="82"/>
      <c r="D1473" s="82"/>
      <c r="E1473" s="83"/>
      <c r="F1473" s="83"/>
      <c r="G1473" s="83"/>
      <c r="H1473" s="83"/>
      <c r="I1473" s="84"/>
    </row>
    <row r="1474" spans="1:9" ht="15.75">
      <c r="A1474" s="76" t="s">
        <v>10</v>
      </c>
      <c r="B1474" s="76" t="s">
        <v>412</v>
      </c>
      <c r="C1474" s="76" t="s">
        <v>8</v>
      </c>
      <c r="D1474" s="150"/>
      <c r="E1474" s="151" t="s">
        <v>11</v>
      </c>
      <c r="F1474" s="77" t="s">
        <v>409</v>
      </c>
      <c r="G1474" s="78" t="s">
        <v>12</v>
      </c>
      <c r="H1474" s="76" t="s">
        <v>13</v>
      </c>
      <c r="I1474" s="78" t="s">
        <v>14</v>
      </c>
    </row>
    <row r="1475" spans="1:9" ht="25.5">
      <c r="A1475" s="152" t="s">
        <v>454</v>
      </c>
      <c r="B1475" s="153" t="s">
        <v>1421</v>
      </c>
      <c r="C1475" s="154">
        <v>88247</v>
      </c>
      <c r="D1475" s="149"/>
      <c r="E1475" s="148" t="s">
        <v>67</v>
      </c>
      <c r="F1475" s="75" t="s">
        <v>33</v>
      </c>
      <c r="G1475" s="85">
        <v>8.3000000000000004E-2</v>
      </c>
      <c r="H1475" s="175">
        <v>20.82</v>
      </c>
      <c r="I1475" s="86">
        <f>IF(H1475=" ",0,ROUND(G1475*H1475,2))</f>
        <v>1.73</v>
      </c>
    </row>
    <row r="1476" spans="1:9" ht="25.5">
      <c r="A1476" s="155" t="s">
        <v>454</v>
      </c>
      <c r="B1476" s="28" t="s">
        <v>1421</v>
      </c>
      <c r="C1476" s="26">
        <v>88264</v>
      </c>
      <c r="D1476" s="149"/>
      <c r="E1476" s="149" t="s">
        <v>49</v>
      </c>
      <c r="F1476" s="75" t="s">
        <v>33</v>
      </c>
      <c r="G1476" s="85">
        <v>8.3000000000000004E-2</v>
      </c>
      <c r="H1476" s="175">
        <v>25.61</v>
      </c>
      <c r="I1476" s="86">
        <f t="shared" ref="I1476:I1478" si="130">IF(H1476=" ",0,ROUND(G1476*H1476,2))</f>
        <v>2.13</v>
      </c>
    </row>
    <row r="1477" spans="1:9" ht="38.25">
      <c r="A1477" s="155" t="s">
        <v>455</v>
      </c>
      <c r="B1477" s="28" t="s">
        <v>1421</v>
      </c>
      <c r="C1477" s="26">
        <v>21127</v>
      </c>
      <c r="D1477" s="149"/>
      <c r="E1477" s="149" t="s">
        <v>341</v>
      </c>
      <c r="F1477" s="75" t="s">
        <v>72</v>
      </c>
      <c r="G1477" s="85">
        <v>8.9999999999999993E-3</v>
      </c>
      <c r="H1477" s="175">
        <v>3.46</v>
      </c>
      <c r="I1477" s="86">
        <f t="shared" si="130"/>
        <v>0.03</v>
      </c>
    </row>
    <row r="1478" spans="1:9">
      <c r="A1478" s="155" t="s">
        <v>413</v>
      </c>
      <c r="B1478" s="28" t="s">
        <v>411</v>
      </c>
      <c r="C1478" s="26"/>
      <c r="D1478" s="149"/>
      <c r="E1478" s="187" t="s">
        <v>1308</v>
      </c>
      <c r="F1478" s="75" t="s">
        <v>29</v>
      </c>
      <c r="G1478" s="85">
        <v>1.0149999999999999</v>
      </c>
      <c r="H1478" s="175">
        <v>38.006666666666668</v>
      </c>
      <c r="I1478" s="86">
        <f t="shared" si="130"/>
        <v>38.58</v>
      </c>
    </row>
    <row r="1479" spans="1:9">
      <c r="A1479" s="87"/>
      <c r="B1479" s="80"/>
      <c r="C1479" s="80"/>
      <c r="D1479" s="80"/>
      <c r="E1479" s="88"/>
      <c r="F1479" s="89"/>
      <c r="G1479" s="6"/>
      <c r="H1479" s="90"/>
      <c r="I1479" s="91"/>
    </row>
    <row r="1480" spans="1:9">
      <c r="A1480" s="92" t="s">
        <v>15</v>
      </c>
      <c r="B1480" s="81"/>
      <c r="C1480" s="4"/>
      <c r="D1480" s="80"/>
      <c r="E1480" s="88"/>
      <c r="F1480" s="5"/>
      <c r="G1480" s="3"/>
      <c r="H1480" s="93"/>
      <c r="I1480" s="94"/>
    </row>
    <row r="1481" spans="1:9">
      <c r="A1481" s="95" t="s">
        <v>1309</v>
      </c>
      <c r="B1481" s="96"/>
      <c r="C1481" s="97"/>
      <c r="D1481" s="97"/>
      <c r="E1481" s="330" t="s">
        <v>16</v>
      </c>
      <c r="F1481" s="330"/>
      <c r="G1481" s="330"/>
      <c r="H1481" s="330"/>
      <c r="I1481" s="98">
        <f>SUM(I1475:I1478)</f>
        <v>42.47</v>
      </c>
    </row>
    <row r="1484" spans="1:9" ht="90" customHeight="1">
      <c r="A1484" s="158"/>
      <c r="B1484" s="160"/>
      <c r="C1484" s="99" t="s">
        <v>1250</v>
      </c>
      <c r="D1484" s="327" t="s">
        <v>1312</v>
      </c>
      <c r="E1484" s="328"/>
      <c r="F1484" s="328"/>
      <c r="G1484" s="329"/>
      <c r="H1484" s="196" t="s">
        <v>29</v>
      </c>
      <c r="I1484" s="184">
        <f>I1493</f>
        <v>60.410000000000004</v>
      </c>
    </row>
    <row r="1485" spans="1:9">
      <c r="A1485" s="159"/>
      <c r="B1485" s="79"/>
      <c r="C1485" s="82"/>
      <c r="D1485" s="82"/>
      <c r="E1485" s="83"/>
      <c r="F1485" s="83"/>
      <c r="G1485" s="83"/>
      <c r="H1485" s="83"/>
      <c r="I1485" s="84"/>
    </row>
    <row r="1486" spans="1:9" ht="15.75">
      <c r="A1486" s="76" t="s">
        <v>10</v>
      </c>
      <c r="B1486" s="76" t="s">
        <v>412</v>
      </c>
      <c r="C1486" s="76" t="s">
        <v>8</v>
      </c>
      <c r="D1486" s="150"/>
      <c r="E1486" s="151" t="s">
        <v>11</v>
      </c>
      <c r="F1486" s="77" t="s">
        <v>409</v>
      </c>
      <c r="G1486" s="78" t="s">
        <v>12</v>
      </c>
      <c r="H1486" s="76" t="s">
        <v>13</v>
      </c>
      <c r="I1486" s="78" t="s">
        <v>14</v>
      </c>
    </row>
    <row r="1487" spans="1:9" ht="25.5">
      <c r="A1487" s="152" t="s">
        <v>454</v>
      </c>
      <c r="B1487" s="153" t="s">
        <v>1421</v>
      </c>
      <c r="C1487" s="154">
        <v>88247</v>
      </c>
      <c r="D1487" s="149"/>
      <c r="E1487" s="148" t="s">
        <v>67</v>
      </c>
      <c r="F1487" s="75" t="s">
        <v>33</v>
      </c>
      <c r="G1487" s="85">
        <v>0.1007</v>
      </c>
      <c r="H1487" s="175">
        <v>20.82</v>
      </c>
      <c r="I1487" s="86">
        <f>IF(H1487=" ",0,ROUND(G1487*H1487,2))</f>
        <v>2.1</v>
      </c>
    </row>
    <row r="1488" spans="1:9" ht="25.5">
      <c r="A1488" s="155" t="s">
        <v>454</v>
      </c>
      <c r="B1488" s="28" t="s">
        <v>1421</v>
      </c>
      <c r="C1488" s="26">
        <v>88264</v>
      </c>
      <c r="D1488" s="149"/>
      <c r="E1488" s="149" t="s">
        <v>49</v>
      </c>
      <c r="F1488" s="75" t="s">
        <v>33</v>
      </c>
      <c r="G1488" s="85">
        <v>0.1007</v>
      </c>
      <c r="H1488" s="175">
        <v>25.61</v>
      </c>
      <c r="I1488" s="86">
        <f t="shared" ref="I1488:I1490" si="131">IF(H1488=" ",0,ROUND(G1488*H1488,2))</f>
        <v>2.58</v>
      </c>
    </row>
    <row r="1489" spans="1:9" ht="38.25">
      <c r="A1489" s="155" t="s">
        <v>455</v>
      </c>
      <c r="B1489" s="28" t="s">
        <v>1421</v>
      </c>
      <c r="C1489" s="26">
        <v>21127</v>
      </c>
      <c r="D1489" s="149"/>
      <c r="E1489" s="149" t="s">
        <v>341</v>
      </c>
      <c r="F1489" s="75" t="s">
        <v>72</v>
      </c>
      <c r="G1489" s="85">
        <v>0.09</v>
      </c>
      <c r="H1489" s="175">
        <v>3.46</v>
      </c>
      <c r="I1489" s="86">
        <f t="shared" si="131"/>
        <v>0.31</v>
      </c>
    </row>
    <row r="1490" spans="1:9">
      <c r="A1490" s="155" t="s">
        <v>413</v>
      </c>
      <c r="B1490" s="28" t="s">
        <v>411</v>
      </c>
      <c r="C1490" s="26"/>
      <c r="D1490" s="149"/>
      <c r="E1490" s="187" t="s">
        <v>1314</v>
      </c>
      <c r="F1490" s="75" t="s">
        <v>29</v>
      </c>
      <c r="G1490" s="85">
        <v>1.0149999999999999</v>
      </c>
      <c r="H1490" s="175">
        <v>54.6</v>
      </c>
      <c r="I1490" s="86">
        <f t="shared" si="131"/>
        <v>55.42</v>
      </c>
    </row>
    <row r="1491" spans="1:9">
      <c r="A1491" s="87"/>
      <c r="B1491" s="80"/>
      <c r="C1491" s="80"/>
      <c r="D1491" s="80"/>
      <c r="E1491" s="88"/>
      <c r="F1491" s="89"/>
      <c r="G1491" s="6"/>
      <c r="H1491" s="90"/>
      <c r="I1491" s="91"/>
    </row>
    <row r="1492" spans="1:9">
      <c r="A1492" s="92" t="s">
        <v>15</v>
      </c>
      <c r="B1492" s="81"/>
      <c r="C1492" s="4"/>
      <c r="D1492" s="80"/>
      <c r="E1492" s="88"/>
      <c r="F1492" s="5"/>
      <c r="G1492" s="3"/>
      <c r="H1492" s="93"/>
      <c r="I1492" s="94"/>
    </row>
    <row r="1493" spans="1:9">
      <c r="A1493" s="95" t="s">
        <v>1313</v>
      </c>
      <c r="B1493" s="96"/>
      <c r="C1493" s="97"/>
      <c r="D1493" s="97"/>
      <c r="E1493" s="330" t="s">
        <v>16</v>
      </c>
      <c r="F1493" s="330"/>
      <c r="G1493" s="330"/>
      <c r="H1493" s="330"/>
      <c r="I1493" s="98">
        <f>SUM(I1487:I1490)</f>
        <v>60.410000000000004</v>
      </c>
    </row>
    <row r="1496" spans="1:9" ht="90" customHeight="1">
      <c r="A1496" s="158"/>
      <c r="B1496" s="160"/>
      <c r="C1496" s="99" t="s">
        <v>1255</v>
      </c>
      <c r="D1496" s="327" t="s">
        <v>1352</v>
      </c>
      <c r="E1496" s="328"/>
      <c r="F1496" s="328"/>
      <c r="G1496" s="329"/>
      <c r="H1496" s="196" t="s">
        <v>29</v>
      </c>
      <c r="I1496" s="184">
        <f>I1505</f>
        <v>96.17</v>
      </c>
    </row>
    <row r="1497" spans="1:9">
      <c r="A1497" s="159"/>
      <c r="B1497" s="79"/>
      <c r="C1497" s="82"/>
      <c r="D1497" s="82"/>
      <c r="E1497" s="83"/>
      <c r="F1497" s="83"/>
      <c r="G1497" s="83"/>
      <c r="H1497" s="83"/>
      <c r="I1497" s="84"/>
    </row>
    <row r="1498" spans="1:9" ht="15.75">
      <c r="A1498" s="76" t="s">
        <v>10</v>
      </c>
      <c r="B1498" s="76" t="s">
        <v>412</v>
      </c>
      <c r="C1498" s="76" t="s">
        <v>8</v>
      </c>
      <c r="D1498" s="150"/>
      <c r="E1498" s="151" t="s">
        <v>11</v>
      </c>
      <c r="F1498" s="77" t="s">
        <v>409</v>
      </c>
      <c r="G1498" s="78" t="s">
        <v>12</v>
      </c>
      <c r="H1498" s="76" t="s">
        <v>13</v>
      </c>
      <c r="I1498" s="78" t="s">
        <v>14</v>
      </c>
    </row>
    <row r="1499" spans="1:9" ht="25.5">
      <c r="A1499" s="152" t="s">
        <v>454</v>
      </c>
      <c r="B1499" s="153" t="s">
        <v>1421</v>
      </c>
      <c r="C1499" s="154">
        <v>88247</v>
      </c>
      <c r="D1499" s="149"/>
      <c r="E1499" s="148" t="s">
        <v>67</v>
      </c>
      <c r="F1499" s="75" t="s">
        <v>33</v>
      </c>
      <c r="G1499" s="85">
        <v>0.14499999999999999</v>
      </c>
      <c r="H1499" s="175">
        <v>20.82</v>
      </c>
      <c r="I1499" s="86">
        <f>IF(H1499=" ",0,ROUND(G1499*H1499,2))</f>
        <v>3.02</v>
      </c>
    </row>
    <row r="1500" spans="1:9" ht="25.5">
      <c r="A1500" s="155" t="s">
        <v>454</v>
      </c>
      <c r="B1500" s="28" t="s">
        <v>1421</v>
      </c>
      <c r="C1500" s="26">
        <v>88264</v>
      </c>
      <c r="D1500" s="149"/>
      <c r="E1500" s="149" t="s">
        <v>49</v>
      </c>
      <c r="F1500" s="75" t="s">
        <v>33</v>
      </c>
      <c r="G1500" s="85">
        <v>0.14499999999999999</v>
      </c>
      <c r="H1500" s="175">
        <v>25.61</v>
      </c>
      <c r="I1500" s="86">
        <f t="shared" ref="I1500:I1502" si="132">IF(H1500=" ",0,ROUND(G1500*H1500,2))</f>
        <v>3.71</v>
      </c>
    </row>
    <row r="1501" spans="1:9" ht="38.25">
      <c r="A1501" s="155" t="s">
        <v>455</v>
      </c>
      <c r="B1501" s="28" t="s">
        <v>1421</v>
      </c>
      <c r="C1501" s="26">
        <v>21127</v>
      </c>
      <c r="D1501" s="149"/>
      <c r="E1501" s="149" t="s">
        <v>341</v>
      </c>
      <c r="F1501" s="75" t="s">
        <v>72</v>
      </c>
      <c r="G1501" s="85">
        <v>8.9999999999999993E-3</v>
      </c>
      <c r="H1501" s="175">
        <v>3.46</v>
      </c>
      <c r="I1501" s="86">
        <f t="shared" si="132"/>
        <v>0.03</v>
      </c>
    </row>
    <row r="1502" spans="1:9" ht="25.5">
      <c r="A1502" s="155" t="s">
        <v>413</v>
      </c>
      <c r="B1502" s="28" t="s">
        <v>411</v>
      </c>
      <c r="C1502" s="26"/>
      <c r="D1502" s="149"/>
      <c r="E1502" s="187" t="s">
        <v>1351</v>
      </c>
      <c r="F1502" s="75" t="s">
        <v>29</v>
      </c>
      <c r="G1502" s="85">
        <v>1.0149999999999999</v>
      </c>
      <c r="H1502" s="175">
        <v>88.089999999999989</v>
      </c>
      <c r="I1502" s="86">
        <f t="shared" si="132"/>
        <v>89.41</v>
      </c>
    </row>
    <row r="1503" spans="1:9">
      <c r="A1503" s="87"/>
      <c r="B1503" s="80"/>
      <c r="C1503" s="80"/>
      <c r="D1503" s="80"/>
      <c r="E1503" s="88"/>
      <c r="F1503" s="89"/>
      <c r="G1503" s="6"/>
      <c r="H1503" s="90"/>
      <c r="I1503" s="91"/>
    </row>
    <row r="1504" spans="1:9">
      <c r="A1504" s="92" t="s">
        <v>15</v>
      </c>
      <c r="B1504" s="81"/>
      <c r="C1504" s="4"/>
      <c r="D1504" s="80"/>
      <c r="E1504" s="88"/>
      <c r="F1504" s="5"/>
      <c r="G1504" s="3"/>
      <c r="H1504" s="93"/>
      <c r="I1504" s="94"/>
    </row>
    <row r="1505" spans="1:9">
      <c r="A1505" s="95" t="s">
        <v>1353</v>
      </c>
      <c r="B1505" s="96"/>
      <c r="C1505" s="97"/>
      <c r="D1505" s="97"/>
      <c r="E1505" s="330" t="s">
        <v>16</v>
      </c>
      <c r="F1505" s="330"/>
      <c r="G1505" s="330"/>
      <c r="H1505" s="330"/>
      <c r="I1505" s="98">
        <f>SUM(I1499:I1502)</f>
        <v>96.17</v>
      </c>
    </row>
    <row r="1508" spans="1:9" ht="30" customHeight="1">
      <c r="A1508" s="158"/>
      <c r="B1508" s="160"/>
      <c r="C1508" s="99" t="s">
        <v>1260</v>
      </c>
      <c r="D1508" s="327" t="s">
        <v>1347</v>
      </c>
      <c r="E1508" s="328"/>
      <c r="F1508" s="328"/>
      <c r="G1508" s="329"/>
      <c r="H1508" s="196" t="s">
        <v>711</v>
      </c>
      <c r="I1508" s="184">
        <f>I1515</f>
        <v>188.79000000000002</v>
      </c>
    </row>
    <row r="1509" spans="1:9">
      <c r="A1509" s="159"/>
      <c r="B1509" s="79"/>
      <c r="C1509" s="82"/>
      <c r="D1509" s="82"/>
      <c r="E1509" s="83"/>
      <c r="F1509" s="83"/>
      <c r="G1509" s="83"/>
      <c r="H1509" s="83"/>
      <c r="I1509" s="84"/>
    </row>
    <row r="1510" spans="1:9" ht="15.75">
      <c r="A1510" s="76" t="s">
        <v>10</v>
      </c>
      <c r="B1510" s="76" t="s">
        <v>412</v>
      </c>
      <c r="C1510" s="76" t="s">
        <v>8</v>
      </c>
      <c r="D1510" s="150"/>
      <c r="E1510" s="151" t="s">
        <v>11</v>
      </c>
      <c r="F1510" s="77" t="s">
        <v>409</v>
      </c>
      <c r="G1510" s="78" t="s">
        <v>12</v>
      </c>
      <c r="H1510" s="76" t="s">
        <v>13</v>
      </c>
      <c r="I1510" s="78" t="s">
        <v>14</v>
      </c>
    </row>
    <row r="1511" spans="1:9" ht="51">
      <c r="A1511" s="152" t="s">
        <v>454</v>
      </c>
      <c r="B1511" s="153" t="s">
        <v>1421</v>
      </c>
      <c r="C1511" s="154">
        <v>98529</v>
      </c>
      <c r="D1511" s="149"/>
      <c r="E1511" s="148" t="s">
        <v>550</v>
      </c>
      <c r="F1511" s="75" t="s">
        <v>56</v>
      </c>
      <c r="G1511" s="85">
        <v>1</v>
      </c>
      <c r="H1511" s="175">
        <v>65.010000000000005</v>
      </c>
      <c r="I1511" s="86">
        <f>IF(H1511=" ",0,ROUND(G1511*H1511,2))</f>
        <v>65.010000000000005</v>
      </c>
    </row>
    <row r="1512" spans="1:9" ht="51">
      <c r="A1512" s="155" t="s">
        <v>454</v>
      </c>
      <c r="B1512" s="28" t="s">
        <v>1421</v>
      </c>
      <c r="C1512" s="26">
        <v>98526</v>
      </c>
      <c r="D1512" s="149"/>
      <c r="E1512" s="149" t="s">
        <v>549</v>
      </c>
      <c r="F1512" s="75" t="s">
        <v>56</v>
      </c>
      <c r="G1512" s="85">
        <v>1</v>
      </c>
      <c r="H1512" s="175">
        <v>123.78</v>
      </c>
      <c r="I1512" s="86">
        <f t="shared" ref="I1512" si="133">IF(H1512=" ",0,ROUND(G1512*H1512,2))</f>
        <v>123.78</v>
      </c>
    </row>
    <row r="1513" spans="1:9">
      <c r="A1513" s="87"/>
      <c r="B1513" s="80"/>
      <c r="C1513" s="80"/>
      <c r="D1513" s="80"/>
      <c r="E1513" s="88"/>
      <c r="F1513" s="89"/>
      <c r="G1513" s="6"/>
      <c r="H1513" s="90"/>
      <c r="I1513" s="91"/>
    </row>
    <row r="1514" spans="1:9">
      <c r="A1514" s="92" t="s">
        <v>15</v>
      </c>
      <c r="B1514" s="81"/>
      <c r="C1514" s="4"/>
      <c r="D1514" s="80"/>
      <c r="E1514" s="88"/>
      <c r="F1514" s="5"/>
      <c r="G1514" s="3"/>
      <c r="H1514" s="93"/>
      <c r="I1514" s="94"/>
    </row>
    <row r="1515" spans="1:9">
      <c r="A1515" s="95"/>
      <c r="B1515" s="201"/>
      <c r="C1515" s="97"/>
      <c r="D1515" s="97"/>
      <c r="E1515" s="330" t="s">
        <v>16</v>
      </c>
      <c r="F1515" s="330"/>
      <c r="G1515" s="330"/>
      <c r="H1515" s="330"/>
      <c r="I1515" s="98">
        <f>SUM(I1511:I1512)</f>
        <v>188.79000000000002</v>
      </c>
    </row>
    <row r="1518" spans="1:9" ht="120" customHeight="1">
      <c r="A1518" s="158"/>
      <c r="B1518" s="160"/>
      <c r="C1518" s="99" t="s">
        <v>1264</v>
      </c>
      <c r="D1518" s="327" t="s">
        <v>1357</v>
      </c>
      <c r="E1518" s="328"/>
      <c r="F1518" s="328"/>
      <c r="G1518" s="329"/>
      <c r="H1518" s="196" t="s">
        <v>28</v>
      </c>
      <c r="I1518" s="184">
        <f>I1526</f>
        <v>703.98</v>
      </c>
    </row>
    <row r="1519" spans="1:9">
      <c r="A1519" s="159"/>
      <c r="B1519" s="79"/>
      <c r="C1519" s="82"/>
      <c r="D1519" s="82"/>
      <c r="E1519" s="83"/>
      <c r="F1519" s="83"/>
      <c r="G1519" s="83"/>
      <c r="H1519" s="83"/>
      <c r="I1519" s="84"/>
    </row>
    <row r="1520" spans="1:9" ht="15.75">
      <c r="A1520" s="76" t="s">
        <v>10</v>
      </c>
      <c r="B1520" s="76" t="s">
        <v>412</v>
      </c>
      <c r="C1520" s="76" t="s">
        <v>8</v>
      </c>
      <c r="D1520" s="150"/>
      <c r="E1520" s="151" t="s">
        <v>11</v>
      </c>
      <c r="F1520" s="77" t="s">
        <v>409</v>
      </c>
      <c r="G1520" s="78" t="s">
        <v>12</v>
      </c>
      <c r="H1520" s="76" t="s">
        <v>13</v>
      </c>
      <c r="I1520" s="78" t="s">
        <v>14</v>
      </c>
    </row>
    <row r="1521" spans="1:9" ht="25.5">
      <c r="A1521" s="152" t="s">
        <v>454</v>
      </c>
      <c r="B1521" s="153" t="s">
        <v>1421</v>
      </c>
      <c r="C1521" s="154">
        <v>88247</v>
      </c>
      <c r="D1521" s="149"/>
      <c r="E1521" s="148" t="s">
        <v>67</v>
      </c>
      <c r="F1521" s="75" t="s">
        <v>33</v>
      </c>
      <c r="G1521" s="85">
        <v>2</v>
      </c>
      <c r="H1521" s="175">
        <v>20.82</v>
      </c>
      <c r="I1521" s="86">
        <f>IF(H1521=" ",0,ROUND(G1521*H1521,2))</f>
        <v>41.64</v>
      </c>
    </row>
    <row r="1522" spans="1:9" ht="25.5">
      <c r="A1522" s="155" t="s">
        <v>454</v>
      </c>
      <c r="B1522" s="28" t="s">
        <v>1421</v>
      </c>
      <c r="C1522" s="26">
        <v>88264</v>
      </c>
      <c r="D1522" s="149"/>
      <c r="E1522" s="149" t="s">
        <v>49</v>
      </c>
      <c r="F1522" s="75" t="s">
        <v>33</v>
      </c>
      <c r="G1522" s="85">
        <v>2</v>
      </c>
      <c r="H1522" s="175">
        <v>25.61</v>
      </c>
      <c r="I1522" s="86">
        <f t="shared" ref="I1522:I1523" si="134">IF(H1522=" ",0,ROUND(G1522*H1522,2))</f>
        <v>51.22</v>
      </c>
    </row>
    <row r="1523" spans="1:9">
      <c r="A1523" s="155" t="s">
        <v>413</v>
      </c>
      <c r="B1523" s="28" t="s">
        <v>411</v>
      </c>
      <c r="C1523" s="26"/>
      <c r="D1523" s="149"/>
      <c r="E1523" s="187" t="s">
        <v>1358</v>
      </c>
      <c r="F1523" s="75" t="s">
        <v>711</v>
      </c>
      <c r="G1523" s="85">
        <v>1</v>
      </c>
      <c r="H1523" s="175">
        <v>611.12</v>
      </c>
      <c r="I1523" s="86">
        <f t="shared" si="134"/>
        <v>611.12</v>
      </c>
    </row>
    <row r="1524" spans="1:9">
      <c r="A1524" s="87"/>
      <c r="B1524" s="80"/>
      <c r="C1524" s="80"/>
      <c r="D1524" s="80"/>
      <c r="E1524" s="88"/>
      <c r="F1524" s="89"/>
      <c r="G1524" s="6"/>
      <c r="H1524" s="90"/>
      <c r="I1524" s="91"/>
    </row>
    <row r="1525" spans="1:9">
      <c r="A1525" s="92" t="s">
        <v>15</v>
      </c>
      <c r="B1525" s="81"/>
      <c r="C1525" s="4"/>
      <c r="D1525" s="80"/>
      <c r="E1525" s="88"/>
      <c r="F1525" s="5"/>
      <c r="G1525" s="3"/>
      <c r="H1525" s="93"/>
      <c r="I1525" s="94"/>
    </row>
    <row r="1526" spans="1:9">
      <c r="A1526" s="95"/>
      <c r="B1526" s="201"/>
      <c r="C1526" s="97"/>
      <c r="D1526" s="97"/>
      <c r="E1526" s="330" t="s">
        <v>16</v>
      </c>
      <c r="F1526" s="330"/>
      <c r="G1526" s="330"/>
      <c r="H1526" s="330"/>
      <c r="I1526" s="98">
        <f>SUM(I1521:I1523)</f>
        <v>703.98</v>
      </c>
    </row>
    <row r="1529" spans="1:9" ht="105" customHeight="1">
      <c r="A1529" s="158"/>
      <c r="B1529" s="160"/>
      <c r="C1529" s="99" t="s">
        <v>1267</v>
      </c>
      <c r="D1529" s="327" t="s">
        <v>1361</v>
      </c>
      <c r="E1529" s="328"/>
      <c r="F1529" s="328"/>
      <c r="G1529" s="329"/>
      <c r="H1529" s="196" t="s">
        <v>28</v>
      </c>
      <c r="I1529" s="184">
        <f>I1540</f>
        <v>314.83</v>
      </c>
    </row>
    <row r="1530" spans="1:9">
      <c r="A1530" s="159"/>
      <c r="B1530" s="79"/>
      <c r="C1530" s="82"/>
      <c r="D1530" s="82"/>
      <c r="E1530" s="83"/>
      <c r="F1530" s="83"/>
      <c r="G1530" s="83"/>
      <c r="H1530" s="83"/>
      <c r="I1530" s="84"/>
    </row>
    <row r="1531" spans="1:9" ht="15.75">
      <c r="A1531" s="76" t="s">
        <v>10</v>
      </c>
      <c r="B1531" s="76" t="s">
        <v>412</v>
      </c>
      <c r="C1531" s="76" t="s">
        <v>8</v>
      </c>
      <c r="D1531" s="150"/>
      <c r="E1531" s="151" t="s">
        <v>11</v>
      </c>
      <c r="F1531" s="77" t="s">
        <v>409</v>
      </c>
      <c r="G1531" s="78" t="s">
        <v>12</v>
      </c>
      <c r="H1531" s="76" t="s">
        <v>13</v>
      </c>
      <c r="I1531" s="78" t="s">
        <v>14</v>
      </c>
    </row>
    <row r="1532" spans="1:9" ht="51">
      <c r="A1532" s="152" t="s">
        <v>454</v>
      </c>
      <c r="B1532" s="153" t="s">
        <v>1421</v>
      </c>
      <c r="C1532" s="154">
        <v>96523</v>
      </c>
      <c r="D1532" s="149"/>
      <c r="E1532" s="148" t="s">
        <v>438</v>
      </c>
      <c r="F1532" s="75" t="s">
        <v>27</v>
      </c>
      <c r="G1532" s="85">
        <v>0.1</v>
      </c>
      <c r="H1532" s="175">
        <v>82.33</v>
      </c>
      <c r="I1532" s="86">
        <f>IF(H1532=" ",0,ROUND(G1532*H1532,2))</f>
        <v>8.23</v>
      </c>
    </row>
    <row r="1533" spans="1:9" ht="25.5">
      <c r="A1533" s="155" t="s">
        <v>454</v>
      </c>
      <c r="B1533" s="28" t="s">
        <v>1421</v>
      </c>
      <c r="C1533" s="26">
        <v>92802</v>
      </c>
      <c r="D1533" s="149"/>
      <c r="E1533" s="149" t="s">
        <v>295</v>
      </c>
      <c r="F1533" s="75" t="s">
        <v>30</v>
      </c>
      <c r="G1533" s="85">
        <v>7</v>
      </c>
      <c r="H1533" s="175">
        <v>9.11</v>
      </c>
      <c r="I1533" s="86">
        <f t="shared" ref="I1533:I1534" si="135">IF(H1533=" ",0,ROUND(G1533*H1533,2))</f>
        <v>63.77</v>
      </c>
    </row>
    <row r="1534" spans="1:9" ht="63.75">
      <c r="A1534" s="155" t="s">
        <v>454</v>
      </c>
      <c r="B1534" s="28" t="s">
        <v>1421</v>
      </c>
      <c r="C1534" s="26">
        <v>94965</v>
      </c>
      <c r="D1534" s="149"/>
      <c r="E1534" s="149" t="s">
        <v>197</v>
      </c>
      <c r="F1534" s="75" t="s">
        <v>27</v>
      </c>
      <c r="G1534" s="85">
        <v>0.1</v>
      </c>
      <c r="H1534" s="175">
        <v>526.87</v>
      </c>
      <c r="I1534" s="86">
        <f t="shared" si="135"/>
        <v>52.69</v>
      </c>
    </row>
    <row r="1535" spans="1:9" ht="25.5">
      <c r="A1535" s="155" t="s">
        <v>454</v>
      </c>
      <c r="B1535" s="28" t="s">
        <v>1421</v>
      </c>
      <c r="C1535" s="26">
        <v>88316</v>
      </c>
      <c r="D1535" s="149"/>
      <c r="E1535" s="149" t="s">
        <v>34</v>
      </c>
      <c r="F1535" s="75" t="s">
        <v>33</v>
      </c>
      <c r="G1535" s="85">
        <v>2</v>
      </c>
      <c r="H1535" s="175">
        <v>18.53</v>
      </c>
      <c r="I1535" s="86">
        <f t="shared" ref="I1535" si="136">IF(H1535=" ",0,ROUND(G1535*H1535,2))</f>
        <v>37.06</v>
      </c>
    </row>
    <row r="1536" spans="1:9" ht="25.5">
      <c r="A1536" s="155" t="s">
        <v>454</v>
      </c>
      <c r="B1536" s="28" t="s">
        <v>1421</v>
      </c>
      <c r="C1536" s="26">
        <v>88247</v>
      </c>
      <c r="D1536" s="149"/>
      <c r="E1536" s="149" t="s">
        <v>67</v>
      </c>
      <c r="F1536" s="75" t="s">
        <v>33</v>
      </c>
      <c r="G1536" s="85">
        <v>2</v>
      </c>
      <c r="H1536" s="175">
        <v>20.82</v>
      </c>
      <c r="I1536" s="86">
        <f t="shared" ref="I1536" si="137">IF(H1536=" ",0,ROUND(G1536*H1536,2))</f>
        <v>41.64</v>
      </c>
    </row>
    <row r="1537" spans="1:9" ht="38.25">
      <c r="A1537" s="155" t="s">
        <v>455</v>
      </c>
      <c r="B1537" s="28" t="s">
        <v>1421</v>
      </c>
      <c r="C1537" s="26">
        <v>39746</v>
      </c>
      <c r="D1537" s="149"/>
      <c r="E1537" s="149" t="s">
        <v>449</v>
      </c>
      <c r="F1537" s="75" t="s">
        <v>72</v>
      </c>
      <c r="G1537" s="85">
        <v>1</v>
      </c>
      <c r="H1537" s="175">
        <v>111.44</v>
      </c>
      <c r="I1537" s="86">
        <f t="shared" ref="I1537" si="138">IF(H1537=" ",0,ROUND(G1537*H1537,2))</f>
        <v>111.44</v>
      </c>
    </row>
    <row r="1538" spans="1:9">
      <c r="A1538" s="87"/>
      <c r="B1538" s="80"/>
      <c r="C1538" s="80"/>
      <c r="D1538" s="80"/>
      <c r="E1538" s="88"/>
      <c r="F1538" s="89"/>
      <c r="G1538" s="6"/>
      <c r="H1538" s="90"/>
      <c r="I1538" s="91"/>
    </row>
    <row r="1539" spans="1:9">
      <c r="A1539" s="92" t="s">
        <v>15</v>
      </c>
      <c r="B1539" s="81"/>
      <c r="C1539" s="4"/>
      <c r="D1539" s="80"/>
      <c r="E1539" s="88"/>
      <c r="F1539" s="5"/>
      <c r="G1539" s="3"/>
      <c r="H1539" s="93"/>
      <c r="I1539" s="94"/>
    </row>
    <row r="1540" spans="1:9">
      <c r="A1540" s="95"/>
      <c r="B1540" s="201"/>
      <c r="C1540" s="97"/>
      <c r="D1540" s="97"/>
      <c r="E1540" s="330" t="s">
        <v>16</v>
      </c>
      <c r="F1540" s="330"/>
      <c r="G1540" s="330"/>
      <c r="H1540" s="330"/>
      <c r="I1540" s="98">
        <f>SUM(I1532:I1537)</f>
        <v>314.83</v>
      </c>
    </row>
    <row r="1543" spans="1:9" ht="105" customHeight="1">
      <c r="A1543" s="158"/>
      <c r="B1543" s="160"/>
      <c r="C1543" s="99" t="s">
        <v>1270</v>
      </c>
      <c r="D1543" s="327" t="s">
        <v>1364</v>
      </c>
      <c r="E1543" s="328"/>
      <c r="F1543" s="328"/>
      <c r="G1543" s="329"/>
      <c r="H1543" s="196" t="s">
        <v>711</v>
      </c>
      <c r="I1543" s="184">
        <f>I1551</f>
        <v>922.1099999999999</v>
      </c>
    </row>
    <row r="1544" spans="1:9">
      <c r="A1544" s="159"/>
      <c r="B1544" s="79"/>
      <c r="C1544" s="82"/>
      <c r="D1544" s="82"/>
      <c r="E1544" s="83"/>
      <c r="F1544" s="83"/>
      <c r="G1544" s="83"/>
      <c r="H1544" s="83"/>
      <c r="I1544" s="84"/>
    </row>
    <row r="1545" spans="1:9" ht="15.75">
      <c r="A1545" s="76" t="s">
        <v>10</v>
      </c>
      <c r="B1545" s="76" t="s">
        <v>412</v>
      </c>
      <c r="C1545" s="76" t="s">
        <v>8</v>
      </c>
      <c r="D1545" s="150"/>
      <c r="E1545" s="151" t="s">
        <v>11</v>
      </c>
      <c r="F1545" s="77" t="s">
        <v>409</v>
      </c>
      <c r="G1545" s="78" t="s">
        <v>12</v>
      </c>
      <c r="H1545" s="76" t="s">
        <v>13</v>
      </c>
      <c r="I1545" s="78" t="s">
        <v>14</v>
      </c>
    </row>
    <row r="1546" spans="1:9" ht="25.5">
      <c r="A1546" s="152" t="s">
        <v>454</v>
      </c>
      <c r="B1546" s="153" t="s">
        <v>1421</v>
      </c>
      <c r="C1546" s="154">
        <v>88247</v>
      </c>
      <c r="D1546" s="149"/>
      <c r="E1546" s="148" t="s">
        <v>67</v>
      </c>
      <c r="F1546" s="75" t="s">
        <v>33</v>
      </c>
      <c r="G1546" s="85">
        <v>1</v>
      </c>
      <c r="H1546" s="175">
        <v>20.82</v>
      </c>
      <c r="I1546" s="86">
        <f>IF(H1546=" ",0,ROUND(G1546*H1546,2))</f>
        <v>20.82</v>
      </c>
    </row>
    <row r="1547" spans="1:9" ht="25.5">
      <c r="A1547" s="155" t="s">
        <v>454</v>
      </c>
      <c r="B1547" s="28" t="s">
        <v>1421</v>
      </c>
      <c r="C1547" s="26">
        <v>88264</v>
      </c>
      <c r="D1547" s="149"/>
      <c r="E1547" s="149" t="s">
        <v>49</v>
      </c>
      <c r="F1547" s="75" t="s">
        <v>33</v>
      </c>
      <c r="G1547" s="85">
        <v>1</v>
      </c>
      <c r="H1547" s="175">
        <v>25.61</v>
      </c>
      <c r="I1547" s="86">
        <f t="shared" ref="I1547:I1548" si="139">IF(H1547=" ",0,ROUND(G1547*H1547,2))</f>
        <v>25.61</v>
      </c>
    </row>
    <row r="1548" spans="1:9" ht="25.5">
      <c r="A1548" s="155" t="s">
        <v>413</v>
      </c>
      <c r="B1548" s="28" t="s">
        <v>411</v>
      </c>
      <c r="C1548" s="26"/>
      <c r="D1548" s="149"/>
      <c r="E1548" s="187" t="s">
        <v>1365</v>
      </c>
      <c r="F1548" s="75" t="s">
        <v>711</v>
      </c>
      <c r="G1548" s="85">
        <v>1</v>
      </c>
      <c r="H1548" s="175">
        <v>875.68333333333339</v>
      </c>
      <c r="I1548" s="86">
        <f t="shared" si="139"/>
        <v>875.68</v>
      </c>
    </row>
    <row r="1549" spans="1:9">
      <c r="A1549" s="87"/>
      <c r="B1549" s="80"/>
      <c r="C1549" s="80"/>
      <c r="D1549" s="80"/>
      <c r="E1549" s="88"/>
      <c r="F1549" s="89"/>
      <c r="G1549" s="6"/>
      <c r="H1549" s="90"/>
      <c r="I1549" s="91"/>
    </row>
    <row r="1550" spans="1:9">
      <c r="A1550" s="92" t="s">
        <v>15</v>
      </c>
      <c r="B1550" s="81"/>
      <c r="C1550" s="4"/>
      <c r="D1550" s="80"/>
      <c r="E1550" s="88"/>
      <c r="F1550" s="5"/>
      <c r="G1550" s="3"/>
      <c r="H1550" s="93"/>
      <c r="I1550" s="94"/>
    </row>
    <row r="1551" spans="1:9">
      <c r="A1551" s="95"/>
      <c r="B1551" s="201"/>
      <c r="C1551" s="97"/>
      <c r="D1551" s="97"/>
      <c r="E1551" s="330" t="s">
        <v>16</v>
      </c>
      <c r="F1551" s="330"/>
      <c r="G1551" s="330"/>
      <c r="H1551" s="330"/>
      <c r="I1551" s="98">
        <f>SUM(I1546:I1548)</f>
        <v>922.1099999999999</v>
      </c>
    </row>
    <row r="1554" spans="1:9" ht="30" customHeight="1">
      <c r="A1554" s="158"/>
      <c r="B1554" s="160"/>
      <c r="C1554" s="99" t="s">
        <v>1397</v>
      </c>
      <c r="D1554" s="327" t="s">
        <v>1368</v>
      </c>
      <c r="E1554" s="328"/>
      <c r="F1554" s="328"/>
      <c r="G1554" s="329"/>
      <c r="H1554" s="196" t="s">
        <v>711</v>
      </c>
      <c r="I1554" s="184">
        <f>I1561</f>
        <v>232.15</v>
      </c>
    </row>
    <row r="1555" spans="1:9">
      <c r="A1555" s="159"/>
      <c r="B1555" s="79"/>
      <c r="C1555" s="82"/>
      <c r="D1555" s="82"/>
      <c r="E1555" s="83"/>
      <c r="F1555" s="83"/>
      <c r="G1555" s="83"/>
      <c r="H1555" s="83"/>
      <c r="I1555" s="84"/>
    </row>
    <row r="1556" spans="1:9" ht="15.75">
      <c r="A1556" s="76" t="s">
        <v>10</v>
      </c>
      <c r="B1556" s="76" t="s">
        <v>412</v>
      </c>
      <c r="C1556" s="76" t="s">
        <v>8</v>
      </c>
      <c r="D1556" s="150"/>
      <c r="E1556" s="151" t="s">
        <v>11</v>
      </c>
      <c r="F1556" s="77" t="s">
        <v>409</v>
      </c>
      <c r="G1556" s="78" t="s">
        <v>12</v>
      </c>
      <c r="H1556" s="76" t="s">
        <v>13</v>
      </c>
      <c r="I1556" s="78" t="s">
        <v>14</v>
      </c>
    </row>
    <row r="1557" spans="1:9" ht="25.5">
      <c r="A1557" s="152" t="s">
        <v>454</v>
      </c>
      <c r="B1557" s="153" t="s">
        <v>1421</v>
      </c>
      <c r="C1557" s="154">
        <v>88247</v>
      </c>
      <c r="D1557" s="149"/>
      <c r="E1557" s="148" t="s">
        <v>67</v>
      </c>
      <c r="F1557" s="75" t="s">
        <v>33</v>
      </c>
      <c r="G1557" s="85">
        <v>5</v>
      </c>
      <c r="H1557" s="175">
        <v>20.82</v>
      </c>
      <c r="I1557" s="86">
        <f>IF(H1557=" ",0,ROUND(G1557*H1557,2))</f>
        <v>104.1</v>
      </c>
    </row>
    <row r="1558" spans="1:9" ht="25.5">
      <c r="A1558" s="155" t="s">
        <v>454</v>
      </c>
      <c r="B1558" s="28" t="s">
        <v>1421</v>
      </c>
      <c r="C1558" s="26">
        <v>88264</v>
      </c>
      <c r="D1558" s="149"/>
      <c r="E1558" s="149" t="s">
        <v>49</v>
      </c>
      <c r="F1558" s="75" t="s">
        <v>33</v>
      </c>
      <c r="G1558" s="85">
        <v>5</v>
      </c>
      <c r="H1558" s="175">
        <v>25.61</v>
      </c>
      <c r="I1558" s="86">
        <f t="shared" ref="I1558" si="140">IF(H1558=" ",0,ROUND(G1558*H1558,2))</f>
        <v>128.05000000000001</v>
      </c>
    </row>
    <row r="1559" spans="1:9">
      <c r="A1559" s="87"/>
      <c r="B1559" s="80"/>
      <c r="C1559" s="80"/>
      <c r="D1559" s="80"/>
      <c r="E1559" s="88"/>
      <c r="F1559" s="89"/>
      <c r="G1559" s="6"/>
      <c r="H1559" s="90"/>
      <c r="I1559" s="91"/>
    </row>
    <row r="1560" spans="1:9">
      <c r="A1560" s="92" t="s">
        <v>15</v>
      </c>
      <c r="B1560" s="81"/>
      <c r="C1560" s="4"/>
      <c r="D1560" s="80"/>
      <c r="E1560" s="88"/>
      <c r="F1560" s="5"/>
      <c r="G1560" s="3"/>
      <c r="H1560" s="93"/>
      <c r="I1560" s="94"/>
    </row>
    <row r="1561" spans="1:9">
      <c r="A1561" s="95"/>
      <c r="B1561" s="201"/>
      <c r="C1561" s="97"/>
      <c r="D1561" s="97"/>
      <c r="E1561" s="330" t="s">
        <v>16</v>
      </c>
      <c r="F1561" s="330"/>
      <c r="G1561" s="330"/>
      <c r="H1561" s="330"/>
      <c r="I1561" s="98">
        <f>SUM(I1557:I1558)</f>
        <v>232.15</v>
      </c>
    </row>
    <row r="1564" spans="1:9" ht="30" customHeight="1">
      <c r="A1564" s="158"/>
      <c r="B1564" s="160"/>
      <c r="C1564" s="99" t="s">
        <v>1356</v>
      </c>
      <c r="D1564" s="327" t="s">
        <v>1370</v>
      </c>
      <c r="E1564" s="328"/>
      <c r="F1564" s="328"/>
      <c r="G1564" s="329"/>
      <c r="H1564" s="196" t="s">
        <v>711</v>
      </c>
      <c r="I1564" s="184">
        <f>I1571</f>
        <v>557.16</v>
      </c>
    </row>
    <row r="1565" spans="1:9">
      <c r="A1565" s="159"/>
      <c r="B1565" s="79"/>
      <c r="C1565" s="82"/>
      <c r="D1565" s="82"/>
      <c r="E1565" s="83"/>
      <c r="F1565" s="83"/>
      <c r="G1565" s="83"/>
      <c r="H1565" s="83"/>
      <c r="I1565" s="84"/>
    </row>
    <row r="1566" spans="1:9" ht="15.75">
      <c r="A1566" s="76" t="s">
        <v>10</v>
      </c>
      <c r="B1566" s="76" t="s">
        <v>412</v>
      </c>
      <c r="C1566" s="76" t="s">
        <v>8</v>
      </c>
      <c r="D1566" s="150"/>
      <c r="E1566" s="151" t="s">
        <v>11</v>
      </c>
      <c r="F1566" s="77" t="s">
        <v>409</v>
      </c>
      <c r="G1566" s="78" t="s">
        <v>12</v>
      </c>
      <c r="H1566" s="76" t="s">
        <v>13</v>
      </c>
      <c r="I1566" s="78" t="s">
        <v>14</v>
      </c>
    </row>
    <row r="1567" spans="1:9" ht="25.5">
      <c r="A1567" s="152" t="s">
        <v>454</v>
      </c>
      <c r="B1567" s="153" t="s">
        <v>1421</v>
      </c>
      <c r="C1567" s="154">
        <v>88247</v>
      </c>
      <c r="D1567" s="149"/>
      <c r="E1567" s="148" t="s">
        <v>67</v>
      </c>
      <c r="F1567" s="75" t="s">
        <v>33</v>
      </c>
      <c r="G1567" s="85">
        <v>12</v>
      </c>
      <c r="H1567" s="175">
        <v>20.82</v>
      </c>
      <c r="I1567" s="86">
        <f>IF(H1567=" ",0,ROUND(G1567*H1567,2))</f>
        <v>249.84</v>
      </c>
    </row>
    <row r="1568" spans="1:9" ht="25.5">
      <c r="A1568" s="155" t="s">
        <v>454</v>
      </c>
      <c r="B1568" s="28" t="s">
        <v>1421</v>
      </c>
      <c r="C1568" s="26">
        <v>88264</v>
      </c>
      <c r="D1568" s="149"/>
      <c r="E1568" s="149" t="s">
        <v>49</v>
      </c>
      <c r="F1568" s="75" t="s">
        <v>33</v>
      </c>
      <c r="G1568" s="85">
        <v>12</v>
      </c>
      <c r="H1568" s="175">
        <v>25.61</v>
      </c>
      <c r="I1568" s="86">
        <f t="shared" ref="I1568" si="141">IF(H1568=" ",0,ROUND(G1568*H1568,2))</f>
        <v>307.32</v>
      </c>
    </row>
    <row r="1569" spans="1:9">
      <c r="A1569" s="87"/>
      <c r="B1569" s="80"/>
      <c r="C1569" s="80"/>
      <c r="D1569" s="80"/>
      <c r="E1569" s="88"/>
      <c r="F1569" s="89"/>
      <c r="G1569" s="6"/>
      <c r="H1569" s="90"/>
      <c r="I1569" s="91"/>
    </row>
    <row r="1570" spans="1:9">
      <c r="A1570" s="92" t="s">
        <v>15</v>
      </c>
      <c r="B1570" s="81"/>
      <c r="C1570" s="4"/>
      <c r="D1570" s="80"/>
      <c r="E1570" s="88"/>
      <c r="F1570" s="5"/>
      <c r="G1570" s="3"/>
      <c r="H1570" s="93"/>
      <c r="I1570" s="94"/>
    </row>
    <row r="1571" spans="1:9">
      <c r="A1571" s="95"/>
      <c r="B1571" s="201"/>
      <c r="C1571" s="97"/>
      <c r="D1571" s="97"/>
      <c r="E1571" s="330" t="s">
        <v>16</v>
      </c>
      <c r="F1571" s="330"/>
      <c r="G1571" s="330"/>
      <c r="H1571" s="330"/>
      <c r="I1571" s="98">
        <f>SUM(I1567:I1568)</f>
        <v>557.16</v>
      </c>
    </row>
    <row r="1574" spans="1:9" ht="90" customHeight="1">
      <c r="A1574" s="158"/>
      <c r="B1574" s="160"/>
      <c r="C1574" s="99" t="s">
        <v>1360</v>
      </c>
      <c r="D1574" s="327" t="s">
        <v>1382</v>
      </c>
      <c r="E1574" s="328"/>
      <c r="F1574" s="328"/>
      <c r="G1574" s="329"/>
      <c r="H1574" s="196" t="s">
        <v>711</v>
      </c>
      <c r="I1574" s="184">
        <f>I1582</f>
        <v>5770.44</v>
      </c>
    </row>
    <row r="1575" spans="1:9">
      <c r="A1575" s="159"/>
      <c r="B1575" s="79"/>
      <c r="C1575" s="82"/>
      <c r="D1575" s="82"/>
      <c r="E1575" s="83"/>
      <c r="F1575" s="83"/>
      <c r="G1575" s="83"/>
      <c r="H1575" s="83"/>
      <c r="I1575" s="84"/>
    </row>
    <row r="1576" spans="1:9" ht="15.75">
      <c r="A1576" s="76" t="s">
        <v>10</v>
      </c>
      <c r="B1576" s="76" t="s">
        <v>412</v>
      </c>
      <c r="C1576" s="76" t="s">
        <v>8</v>
      </c>
      <c r="D1576" s="150"/>
      <c r="E1576" s="151" t="s">
        <v>11</v>
      </c>
      <c r="F1576" s="77" t="s">
        <v>409</v>
      </c>
      <c r="G1576" s="78" t="s">
        <v>12</v>
      </c>
      <c r="H1576" s="76" t="s">
        <v>13</v>
      </c>
      <c r="I1576" s="78" t="s">
        <v>14</v>
      </c>
    </row>
    <row r="1577" spans="1:9" ht="25.5">
      <c r="A1577" s="152" t="s">
        <v>454</v>
      </c>
      <c r="B1577" s="153" t="s">
        <v>1421</v>
      </c>
      <c r="C1577" s="154">
        <v>88247</v>
      </c>
      <c r="D1577" s="149"/>
      <c r="E1577" s="148" t="s">
        <v>67</v>
      </c>
      <c r="F1577" s="75" t="s">
        <v>33</v>
      </c>
      <c r="G1577" s="85">
        <v>8</v>
      </c>
      <c r="H1577" s="175">
        <v>20.82</v>
      </c>
      <c r="I1577" s="86">
        <f>IF(H1577=" ",0,ROUND(G1577*H1577,2))</f>
        <v>166.56</v>
      </c>
    </row>
    <row r="1578" spans="1:9" ht="25.5">
      <c r="A1578" s="155" t="s">
        <v>454</v>
      </c>
      <c r="B1578" s="28" t="s">
        <v>1421</v>
      </c>
      <c r="C1578" s="26">
        <v>88264</v>
      </c>
      <c r="D1578" s="149"/>
      <c r="E1578" s="149" t="s">
        <v>49</v>
      </c>
      <c r="F1578" s="75" t="s">
        <v>33</v>
      </c>
      <c r="G1578" s="85">
        <v>8</v>
      </c>
      <c r="H1578" s="175">
        <v>25.61</v>
      </c>
      <c r="I1578" s="86">
        <f t="shared" ref="I1578:I1579" si="142">IF(H1578=" ",0,ROUND(G1578*H1578,2))</f>
        <v>204.88</v>
      </c>
    </row>
    <row r="1579" spans="1:9" ht="25.5">
      <c r="A1579" s="155" t="s">
        <v>413</v>
      </c>
      <c r="B1579" s="28" t="s">
        <v>411</v>
      </c>
      <c r="C1579" s="26"/>
      <c r="D1579" s="149"/>
      <c r="E1579" s="187" t="s">
        <v>1383</v>
      </c>
      <c r="F1579" s="75" t="s">
        <v>711</v>
      </c>
      <c r="G1579" s="85">
        <v>1</v>
      </c>
      <c r="H1579" s="175">
        <v>5399</v>
      </c>
      <c r="I1579" s="86">
        <f t="shared" si="142"/>
        <v>5399</v>
      </c>
    </row>
    <row r="1580" spans="1:9">
      <c r="A1580" s="87"/>
      <c r="B1580" s="80"/>
      <c r="C1580" s="80"/>
      <c r="D1580" s="80"/>
      <c r="E1580" s="88"/>
      <c r="F1580" s="89"/>
      <c r="G1580" s="6"/>
      <c r="H1580" s="90"/>
      <c r="I1580" s="91"/>
    </row>
    <row r="1581" spans="1:9">
      <c r="A1581" s="92" t="s">
        <v>15</v>
      </c>
      <c r="B1581" s="81"/>
      <c r="C1581" s="4"/>
      <c r="D1581" s="80"/>
      <c r="E1581" s="88"/>
      <c r="F1581" s="5"/>
      <c r="G1581" s="3"/>
      <c r="H1581" s="93"/>
      <c r="I1581" s="94"/>
    </row>
    <row r="1582" spans="1:9">
      <c r="A1582" s="95"/>
      <c r="B1582" s="201"/>
      <c r="C1582" s="97"/>
      <c r="D1582" s="97"/>
      <c r="E1582" s="330" t="s">
        <v>16</v>
      </c>
      <c r="F1582" s="330"/>
      <c r="G1582" s="330"/>
      <c r="H1582" s="330"/>
      <c r="I1582" s="98">
        <f>SUM(I1577:I1579)</f>
        <v>5770.44</v>
      </c>
    </row>
    <row r="1585" spans="1:9" ht="90" customHeight="1">
      <c r="A1585" s="158"/>
      <c r="B1585" s="160"/>
      <c r="C1585" s="99" t="s">
        <v>1362</v>
      </c>
      <c r="D1585" s="327" t="s">
        <v>1385</v>
      </c>
      <c r="E1585" s="328"/>
      <c r="F1585" s="328"/>
      <c r="G1585" s="329"/>
      <c r="H1585" s="196" t="s">
        <v>29</v>
      </c>
      <c r="I1585" s="184">
        <f>I1594</f>
        <v>119.97</v>
      </c>
    </row>
    <row r="1586" spans="1:9">
      <c r="A1586" s="159"/>
      <c r="B1586" s="79"/>
      <c r="C1586" s="82"/>
      <c r="D1586" s="82"/>
      <c r="E1586" s="83"/>
      <c r="F1586" s="83"/>
      <c r="G1586" s="83"/>
      <c r="H1586" s="83"/>
      <c r="I1586" s="84"/>
    </row>
    <row r="1587" spans="1:9" ht="15.75">
      <c r="A1587" s="76" t="s">
        <v>10</v>
      </c>
      <c r="B1587" s="76" t="s">
        <v>412</v>
      </c>
      <c r="C1587" s="76" t="s">
        <v>8</v>
      </c>
      <c r="D1587" s="150"/>
      <c r="E1587" s="151" t="s">
        <v>11</v>
      </c>
      <c r="F1587" s="77" t="s">
        <v>409</v>
      </c>
      <c r="G1587" s="78" t="s">
        <v>12</v>
      </c>
      <c r="H1587" s="76" t="s">
        <v>13</v>
      </c>
      <c r="I1587" s="78" t="s">
        <v>14</v>
      </c>
    </row>
    <row r="1588" spans="1:9" ht="25.5">
      <c r="A1588" s="152" t="s">
        <v>454</v>
      </c>
      <c r="B1588" s="153" t="s">
        <v>1421</v>
      </c>
      <c r="C1588" s="154">
        <v>88247</v>
      </c>
      <c r="D1588" s="149"/>
      <c r="E1588" s="148" t="s">
        <v>67</v>
      </c>
      <c r="F1588" s="75" t="s">
        <v>33</v>
      </c>
      <c r="G1588" s="85">
        <v>0.17150000000000001</v>
      </c>
      <c r="H1588" s="175">
        <v>20.82</v>
      </c>
      <c r="I1588" s="86">
        <f>IF(H1588=" ",0,ROUND(G1588*H1588,2))</f>
        <v>3.57</v>
      </c>
    </row>
    <row r="1589" spans="1:9" ht="25.5">
      <c r="A1589" s="155" t="s">
        <v>454</v>
      </c>
      <c r="B1589" s="28" t="s">
        <v>1421</v>
      </c>
      <c r="C1589" s="26">
        <v>88264</v>
      </c>
      <c r="D1589" s="149"/>
      <c r="E1589" s="149" t="s">
        <v>49</v>
      </c>
      <c r="F1589" s="75" t="s">
        <v>33</v>
      </c>
      <c r="G1589" s="85">
        <v>0.17150000000000001</v>
      </c>
      <c r="H1589" s="175">
        <v>25.61</v>
      </c>
      <c r="I1589" s="86">
        <f t="shared" ref="I1589:I1591" si="143">IF(H1589=" ",0,ROUND(G1589*H1589,2))</f>
        <v>4.3899999999999997</v>
      </c>
    </row>
    <row r="1590" spans="1:9" ht="38.25">
      <c r="A1590" s="155" t="s">
        <v>455</v>
      </c>
      <c r="B1590" s="28" t="s">
        <v>1421</v>
      </c>
      <c r="C1590" s="26">
        <v>21127</v>
      </c>
      <c r="D1590" s="149"/>
      <c r="E1590" s="149" t="s">
        <v>341</v>
      </c>
      <c r="F1590" s="75" t="s">
        <v>72</v>
      </c>
      <c r="G1590" s="85">
        <v>8.9999999999999993E-3</v>
      </c>
      <c r="H1590" s="175">
        <v>3.46</v>
      </c>
      <c r="I1590" s="86">
        <f t="shared" si="143"/>
        <v>0.03</v>
      </c>
    </row>
    <row r="1591" spans="1:9" ht="25.5">
      <c r="A1591" s="155" t="s">
        <v>413</v>
      </c>
      <c r="B1591" s="28" t="s">
        <v>411</v>
      </c>
      <c r="C1591" s="26"/>
      <c r="D1591" s="149"/>
      <c r="E1591" s="187" t="s">
        <v>1389</v>
      </c>
      <c r="F1591" s="75" t="s">
        <v>29</v>
      </c>
      <c r="G1591" s="85">
        <v>1.0149999999999999</v>
      </c>
      <c r="H1591" s="175">
        <v>110.33</v>
      </c>
      <c r="I1591" s="86">
        <f t="shared" si="143"/>
        <v>111.98</v>
      </c>
    </row>
    <row r="1592" spans="1:9">
      <c r="A1592" s="87"/>
      <c r="B1592" s="80"/>
      <c r="C1592" s="80"/>
      <c r="D1592" s="80"/>
      <c r="E1592" s="88"/>
      <c r="F1592" s="89"/>
      <c r="G1592" s="6"/>
      <c r="H1592" s="90"/>
      <c r="I1592" s="91"/>
    </row>
    <row r="1593" spans="1:9">
      <c r="A1593" s="92" t="s">
        <v>15</v>
      </c>
      <c r="B1593" s="81"/>
      <c r="C1593" s="4"/>
      <c r="D1593" s="80"/>
      <c r="E1593" s="88"/>
      <c r="F1593" s="5"/>
      <c r="G1593" s="3"/>
      <c r="H1593" s="93"/>
      <c r="I1593" s="94"/>
    </row>
    <row r="1594" spans="1:9">
      <c r="A1594" s="95" t="s">
        <v>1386</v>
      </c>
      <c r="B1594" s="201"/>
      <c r="C1594" s="97"/>
      <c r="D1594" s="97"/>
      <c r="E1594" s="330" t="s">
        <v>16</v>
      </c>
      <c r="F1594" s="330"/>
      <c r="G1594" s="330"/>
      <c r="H1594" s="330"/>
      <c r="I1594" s="98">
        <f>SUM(I1588:I1591)</f>
        <v>119.97</v>
      </c>
    </row>
    <row r="1597" spans="1:9" ht="90" customHeight="1">
      <c r="A1597" s="158"/>
      <c r="B1597" s="160"/>
      <c r="C1597" s="99" t="s">
        <v>1363</v>
      </c>
      <c r="D1597" s="327" t="s">
        <v>1387</v>
      </c>
      <c r="E1597" s="328"/>
      <c r="F1597" s="328"/>
      <c r="G1597" s="329"/>
      <c r="H1597" s="196" t="s">
        <v>29</v>
      </c>
      <c r="I1597" s="184">
        <f>I1606</f>
        <v>192.46</v>
      </c>
    </row>
    <row r="1598" spans="1:9">
      <c r="A1598" s="159"/>
      <c r="B1598" s="79"/>
      <c r="C1598" s="82"/>
      <c r="D1598" s="82"/>
      <c r="E1598" s="83"/>
      <c r="F1598" s="83"/>
      <c r="G1598" s="83"/>
      <c r="H1598" s="83"/>
      <c r="I1598" s="84"/>
    </row>
    <row r="1599" spans="1:9" ht="15.75">
      <c r="A1599" s="76" t="s">
        <v>10</v>
      </c>
      <c r="B1599" s="76" t="s">
        <v>412</v>
      </c>
      <c r="C1599" s="76" t="s">
        <v>8</v>
      </c>
      <c r="D1599" s="150"/>
      <c r="E1599" s="151" t="s">
        <v>11</v>
      </c>
      <c r="F1599" s="77" t="s">
        <v>409</v>
      </c>
      <c r="G1599" s="78" t="s">
        <v>12</v>
      </c>
      <c r="H1599" s="76" t="s">
        <v>13</v>
      </c>
      <c r="I1599" s="78" t="s">
        <v>14</v>
      </c>
    </row>
    <row r="1600" spans="1:9" ht="25.5">
      <c r="A1600" s="152" t="s">
        <v>454</v>
      </c>
      <c r="B1600" s="153" t="s">
        <v>1421</v>
      </c>
      <c r="C1600" s="154">
        <v>88247</v>
      </c>
      <c r="D1600" s="149"/>
      <c r="E1600" s="148" t="s">
        <v>67</v>
      </c>
      <c r="F1600" s="75" t="s">
        <v>33</v>
      </c>
      <c r="G1600" s="85">
        <v>0.25119999999999998</v>
      </c>
      <c r="H1600" s="175">
        <v>20.82</v>
      </c>
      <c r="I1600" s="86">
        <f>IF(H1600=" ",0,ROUND(G1600*H1600,2))</f>
        <v>5.23</v>
      </c>
    </row>
    <row r="1601" spans="1:9" ht="25.5">
      <c r="A1601" s="155" t="s">
        <v>454</v>
      </c>
      <c r="B1601" s="28" t="s">
        <v>1421</v>
      </c>
      <c r="C1601" s="26">
        <v>88264</v>
      </c>
      <c r="D1601" s="149"/>
      <c r="E1601" s="149" t="s">
        <v>49</v>
      </c>
      <c r="F1601" s="75" t="s">
        <v>33</v>
      </c>
      <c r="G1601" s="85">
        <v>0.25119999999999998</v>
      </c>
      <c r="H1601" s="175">
        <v>25.61</v>
      </c>
      <c r="I1601" s="86">
        <f t="shared" ref="I1601:I1603" si="144">IF(H1601=" ",0,ROUND(G1601*H1601,2))</f>
        <v>6.43</v>
      </c>
    </row>
    <row r="1602" spans="1:9" ht="38.25">
      <c r="A1602" s="155" t="s">
        <v>455</v>
      </c>
      <c r="B1602" s="28" t="s">
        <v>1421</v>
      </c>
      <c r="C1602" s="26">
        <v>21127</v>
      </c>
      <c r="D1602" s="149"/>
      <c r="E1602" s="149" t="s">
        <v>341</v>
      </c>
      <c r="F1602" s="75" t="s">
        <v>72</v>
      </c>
      <c r="G1602" s="85">
        <v>8.9999999999999993E-3</v>
      </c>
      <c r="H1602" s="175">
        <v>3.46</v>
      </c>
      <c r="I1602" s="86">
        <f t="shared" si="144"/>
        <v>0.03</v>
      </c>
    </row>
    <row r="1603" spans="1:9">
      <c r="A1603" s="155" t="s">
        <v>413</v>
      </c>
      <c r="B1603" s="28" t="s">
        <v>411</v>
      </c>
      <c r="C1603" s="26"/>
      <c r="D1603" s="149"/>
      <c r="E1603" s="187" t="s">
        <v>1390</v>
      </c>
      <c r="F1603" s="75" t="s">
        <v>29</v>
      </c>
      <c r="G1603" s="85">
        <v>1.0149999999999999</v>
      </c>
      <c r="H1603" s="175">
        <v>178.1</v>
      </c>
      <c r="I1603" s="86">
        <f t="shared" si="144"/>
        <v>180.77</v>
      </c>
    </row>
    <row r="1604" spans="1:9">
      <c r="A1604" s="87"/>
      <c r="B1604" s="80"/>
      <c r="C1604" s="80"/>
      <c r="D1604" s="80"/>
      <c r="E1604" s="88"/>
      <c r="F1604" s="89"/>
      <c r="G1604" s="6"/>
      <c r="H1604" s="90"/>
      <c r="I1604" s="91"/>
    </row>
    <row r="1605" spans="1:9">
      <c r="A1605" s="92" t="s">
        <v>15</v>
      </c>
      <c r="B1605" s="81"/>
      <c r="C1605" s="4"/>
      <c r="D1605" s="80"/>
      <c r="E1605" s="88"/>
      <c r="F1605" s="5"/>
      <c r="G1605" s="3"/>
      <c r="H1605" s="93"/>
      <c r="I1605" s="94"/>
    </row>
    <row r="1606" spans="1:9">
      <c r="A1606" s="95" t="s">
        <v>1388</v>
      </c>
      <c r="B1606" s="201"/>
      <c r="C1606" s="97"/>
      <c r="D1606" s="97"/>
      <c r="E1606" s="330" t="s">
        <v>16</v>
      </c>
      <c r="F1606" s="330"/>
      <c r="G1606" s="330"/>
      <c r="H1606" s="330"/>
      <c r="I1606" s="98">
        <f>SUM(I1600:I1603)</f>
        <v>192.46</v>
      </c>
    </row>
    <row r="1609" spans="1:9" ht="30" customHeight="1">
      <c r="A1609" s="158"/>
      <c r="B1609" s="160"/>
      <c r="C1609" s="99" t="s">
        <v>1367</v>
      </c>
      <c r="D1609" s="327" t="s">
        <v>1399</v>
      </c>
      <c r="E1609" s="328"/>
      <c r="F1609" s="328"/>
      <c r="G1609" s="329"/>
      <c r="H1609" s="196" t="s">
        <v>711</v>
      </c>
      <c r="I1609" s="184">
        <f>I1616</f>
        <v>175.2</v>
      </c>
    </row>
    <row r="1610" spans="1:9">
      <c r="A1610" s="159"/>
      <c r="B1610" s="79"/>
      <c r="C1610" s="82"/>
      <c r="D1610" s="82"/>
      <c r="E1610" s="83"/>
      <c r="F1610" s="83"/>
      <c r="G1610" s="83"/>
      <c r="H1610" s="83"/>
      <c r="I1610" s="84"/>
    </row>
    <row r="1611" spans="1:9" ht="15.75">
      <c r="A1611" s="76" t="s">
        <v>10</v>
      </c>
      <c r="B1611" s="76" t="s">
        <v>412</v>
      </c>
      <c r="C1611" s="76" t="s">
        <v>8</v>
      </c>
      <c r="D1611" s="150"/>
      <c r="E1611" s="151" t="s">
        <v>11</v>
      </c>
      <c r="F1611" s="77" t="s">
        <v>409</v>
      </c>
      <c r="G1611" s="78" t="s">
        <v>12</v>
      </c>
      <c r="H1611" s="76" t="s">
        <v>13</v>
      </c>
      <c r="I1611" s="78" t="s">
        <v>14</v>
      </c>
    </row>
    <row r="1612" spans="1:9" ht="25.5">
      <c r="A1612" s="152" t="s">
        <v>454</v>
      </c>
      <c r="B1612" s="153" t="s">
        <v>1421</v>
      </c>
      <c r="C1612" s="154">
        <v>88309</v>
      </c>
      <c r="D1612" s="149"/>
      <c r="E1612" s="148" t="s">
        <v>41</v>
      </c>
      <c r="F1612" s="75" t="s">
        <v>33</v>
      </c>
      <c r="G1612" s="85">
        <v>4</v>
      </c>
      <c r="H1612" s="175">
        <v>25.27</v>
      </c>
      <c r="I1612" s="86">
        <f>IF(H1612=" ",0,ROUND(G1612*H1612,2))</f>
        <v>101.08</v>
      </c>
    </row>
    <row r="1613" spans="1:9" ht="25.5">
      <c r="A1613" s="155" t="s">
        <v>454</v>
      </c>
      <c r="B1613" s="28" t="s">
        <v>1421</v>
      </c>
      <c r="C1613" s="26">
        <v>88316</v>
      </c>
      <c r="D1613" s="149"/>
      <c r="E1613" s="149" t="s">
        <v>34</v>
      </c>
      <c r="F1613" s="75" t="s">
        <v>33</v>
      </c>
      <c r="G1613" s="85">
        <v>4</v>
      </c>
      <c r="H1613" s="175">
        <v>18.53</v>
      </c>
      <c r="I1613" s="86">
        <f t="shared" ref="I1613" si="145">IF(H1613=" ",0,ROUND(G1613*H1613,2))</f>
        <v>74.12</v>
      </c>
    </row>
    <row r="1614" spans="1:9">
      <c r="A1614" s="87"/>
      <c r="B1614" s="80"/>
      <c r="C1614" s="80"/>
      <c r="D1614" s="80"/>
      <c r="E1614" s="88"/>
      <c r="F1614" s="89"/>
      <c r="G1614" s="6"/>
      <c r="H1614" s="90"/>
      <c r="I1614" s="91"/>
    </row>
    <row r="1615" spans="1:9">
      <c r="A1615" s="92" t="s">
        <v>15</v>
      </c>
      <c r="B1615" s="81"/>
      <c r="C1615" s="4"/>
      <c r="D1615" s="80"/>
      <c r="E1615" s="88"/>
      <c r="F1615" s="5"/>
      <c r="G1615" s="3"/>
      <c r="H1615" s="93"/>
      <c r="I1615" s="94"/>
    </row>
    <row r="1616" spans="1:9">
      <c r="A1616" s="95"/>
      <c r="B1616" s="201"/>
      <c r="C1616" s="97"/>
      <c r="D1616" s="97"/>
      <c r="E1616" s="330" t="s">
        <v>16</v>
      </c>
      <c r="F1616" s="330"/>
      <c r="G1616" s="330"/>
      <c r="H1616" s="330"/>
      <c r="I1616" s="98">
        <f>SUM(I1612:I1613)</f>
        <v>175.2</v>
      </c>
    </row>
    <row r="1619" spans="1:9" ht="30" customHeight="1">
      <c r="A1619" s="158"/>
      <c r="B1619" s="160"/>
      <c r="C1619" s="99" t="s">
        <v>1369</v>
      </c>
      <c r="D1619" s="327" t="s">
        <v>1400</v>
      </c>
      <c r="E1619" s="328"/>
      <c r="F1619" s="328"/>
      <c r="G1619" s="329"/>
      <c r="H1619" s="196" t="s">
        <v>711</v>
      </c>
      <c r="I1619" s="184">
        <f>I1627</f>
        <v>56.61</v>
      </c>
    </row>
    <row r="1620" spans="1:9">
      <c r="A1620" s="159"/>
      <c r="B1620" s="79"/>
      <c r="C1620" s="82"/>
      <c r="D1620" s="82"/>
      <c r="E1620" s="83"/>
      <c r="F1620" s="83"/>
      <c r="G1620" s="83"/>
      <c r="H1620" s="83"/>
      <c r="I1620" s="84"/>
    </row>
    <row r="1621" spans="1:9" ht="15.75">
      <c r="A1621" s="76" t="s">
        <v>10</v>
      </c>
      <c r="B1621" s="76" t="s">
        <v>412</v>
      </c>
      <c r="C1621" s="76" t="s">
        <v>8</v>
      </c>
      <c r="D1621" s="150"/>
      <c r="E1621" s="151" t="s">
        <v>11</v>
      </c>
      <c r="F1621" s="77" t="s">
        <v>409</v>
      </c>
      <c r="G1621" s="78" t="s">
        <v>12</v>
      </c>
      <c r="H1621" s="76" t="s">
        <v>13</v>
      </c>
      <c r="I1621" s="78" t="s">
        <v>14</v>
      </c>
    </row>
    <row r="1622" spans="1:9" ht="25.5">
      <c r="A1622" s="152" t="s">
        <v>454</v>
      </c>
      <c r="B1622" s="153" t="s">
        <v>1421</v>
      </c>
      <c r="C1622" s="154">
        <v>88264</v>
      </c>
      <c r="D1622" s="149"/>
      <c r="E1622" s="148" t="s">
        <v>49</v>
      </c>
      <c r="F1622" s="75" t="s">
        <v>33</v>
      </c>
      <c r="G1622" s="85">
        <v>0.5</v>
      </c>
      <c r="H1622" s="175">
        <v>25.61</v>
      </c>
      <c r="I1622" s="86">
        <f>IF(H1622=" ",0,ROUND(G1622*H1622,2))</f>
        <v>12.81</v>
      </c>
    </row>
    <row r="1623" spans="1:9" ht="25.5">
      <c r="A1623" s="155" t="s">
        <v>454</v>
      </c>
      <c r="B1623" s="28" t="s">
        <v>1421</v>
      </c>
      <c r="C1623" s="26">
        <v>88309</v>
      </c>
      <c r="D1623" s="149"/>
      <c r="E1623" s="149" t="s">
        <v>41</v>
      </c>
      <c r="F1623" s="75" t="s">
        <v>33</v>
      </c>
      <c r="G1623" s="85">
        <v>1</v>
      </c>
      <c r="H1623" s="175">
        <v>25.27</v>
      </c>
      <c r="I1623" s="86">
        <f t="shared" ref="I1623:I1624" si="146">IF(H1623=" ",0,ROUND(G1623*H1623,2))</f>
        <v>25.27</v>
      </c>
    </row>
    <row r="1624" spans="1:9" ht="25.5">
      <c r="A1624" s="155" t="s">
        <v>454</v>
      </c>
      <c r="B1624" s="28" t="s">
        <v>1421</v>
      </c>
      <c r="C1624" s="26">
        <v>88316</v>
      </c>
      <c r="D1624" s="149"/>
      <c r="E1624" s="149" t="s">
        <v>34</v>
      </c>
      <c r="F1624" s="75" t="s">
        <v>33</v>
      </c>
      <c r="G1624" s="85">
        <v>1</v>
      </c>
      <c r="H1624" s="175">
        <v>18.53</v>
      </c>
      <c r="I1624" s="86">
        <f t="shared" si="146"/>
        <v>18.53</v>
      </c>
    </row>
    <row r="1625" spans="1:9">
      <c r="A1625" s="87"/>
      <c r="B1625" s="80"/>
      <c r="C1625" s="80"/>
      <c r="D1625" s="80"/>
      <c r="E1625" s="88"/>
      <c r="F1625" s="89"/>
      <c r="G1625" s="6"/>
      <c r="H1625" s="90"/>
      <c r="I1625" s="91"/>
    </row>
    <row r="1626" spans="1:9">
      <c r="A1626" s="92" t="s">
        <v>15</v>
      </c>
      <c r="B1626" s="81"/>
      <c r="C1626" s="4"/>
      <c r="D1626" s="80"/>
      <c r="E1626" s="88"/>
      <c r="F1626" s="5"/>
      <c r="G1626" s="3"/>
      <c r="H1626" s="93"/>
      <c r="I1626" s="94"/>
    </row>
    <row r="1627" spans="1:9">
      <c r="A1627" s="95"/>
      <c r="B1627" s="201"/>
      <c r="C1627" s="97"/>
      <c r="D1627" s="97"/>
      <c r="E1627" s="330" t="s">
        <v>16</v>
      </c>
      <c r="F1627" s="330"/>
      <c r="G1627" s="330"/>
      <c r="H1627" s="330"/>
      <c r="I1627" s="98">
        <f>SUM(I1622:I1624)</f>
        <v>56.61</v>
      </c>
    </row>
    <row r="1630" spans="1:9" ht="30" customHeight="1">
      <c r="A1630" s="158"/>
      <c r="B1630" s="160"/>
      <c r="C1630" s="99" t="s">
        <v>1381</v>
      </c>
      <c r="D1630" s="327" t="s">
        <v>1401</v>
      </c>
      <c r="E1630" s="328"/>
      <c r="F1630" s="328"/>
      <c r="G1630" s="329"/>
      <c r="H1630" s="196" t="s">
        <v>26</v>
      </c>
      <c r="I1630" s="184">
        <f>I1638</f>
        <v>0.97</v>
      </c>
    </row>
    <row r="1631" spans="1:9">
      <c r="A1631" s="159"/>
      <c r="B1631" s="79"/>
      <c r="C1631" s="82"/>
      <c r="D1631" s="82"/>
      <c r="E1631" s="83"/>
      <c r="F1631" s="83"/>
      <c r="G1631" s="83"/>
      <c r="H1631" s="83"/>
      <c r="I1631" s="84"/>
    </row>
    <row r="1632" spans="1:9" ht="15.75">
      <c r="A1632" s="76" t="s">
        <v>10</v>
      </c>
      <c r="B1632" s="76" t="s">
        <v>412</v>
      </c>
      <c r="C1632" s="76" t="s">
        <v>8</v>
      </c>
      <c r="D1632" s="150"/>
      <c r="E1632" s="151" t="s">
        <v>11</v>
      </c>
      <c r="F1632" s="77" t="s">
        <v>409</v>
      </c>
      <c r="G1632" s="78" t="s">
        <v>12</v>
      </c>
      <c r="H1632" s="76" t="s">
        <v>13</v>
      </c>
      <c r="I1632" s="78" t="s">
        <v>14</v>
      </c>
    </row>
    <row r="1633" spans="1:9" ht="63.75">
      <c r="A1633" s="152" t="s">
        <v>454</v>
      </c>
      <c r="B1633" s="153" t="s">
        <v>1421</v>
      </c>
      <c r="C1633" s="154">
        <v>5940</v>
      </c>
      <c r="D1633" s="149"/>
      <c r="E1633" s="148" t="s">
        <v>59</v>
      </c>
      <c r="F1633" s="75" t="s">
        <v>38</v>
      </c>
      <c r="G1633" s="85">
        <v>4.4444444444444444E-3</v>
      </c>
      <c r="H1633" s="175">
        <v>193</v>
      </c>
      <c r="I1633" s="86">
        <f>IF(H1633=" ",0,ROUND(G1633*H1633,2))</f>
        <v>0.86</v>
      </c>
    </row>
    <row r="1634" spans="1:9" ht="63.75">
      <c r="A1634" s="155" t="s">
        <v>454</v>
      </c>
      <c r="B1634" s="28" t="s">
        <v>1421</v>
      </c>
      <c r="C1634" s="26">
        <v>5942</v>
      </c>
      <c r="D1634" s="149"/>
      <c r="E1634" s="149" t="s">
        <v>61</v>
      </c>
      <c r="F1634" s="75" t="s">
        <v>39</v>
      </c>
      <c r="G1634" s="85">
        <v>1.4814814814814814E-3</v>
      </c>
      <c r="H1634" s="175">
        <v>77.260000000000005</v>
      </c>
      <c r="I1634" s="86">
        <f t="shared" ref="I1634" si="147">IF(H1634=" ",0,ROUND(G1634*H1634,2))</f>
        <v>0.11</v>
      </c>
    </row>
    <row r="1635" spans="1:9" ht="25.5">
      <c r="A1635" s="155" t="s">
        <v>454</v>
      </c>
      <c r="B1635" s="28" t="s">
        <v>1421</v>
      </c>
      <c r="C1635" s="26">
        <v>88316</v>
      </c>
      <c r="D1635" s="149"/>
      <c r="E1635" s="149" t="s">
        <v>34</v>
      </c>
      <c r="F1635" s="75" t="s">
        <v>33</v>
      </c>
      <c r="G1635" s="85">
        <v>1.1851851851851851E-2</v>
      </c>
      <c r="H1635" s="175">
        <v>18.53</v>
      </c>
      <c r="I1635" s="86">
        <f t="shared" ref="I1635" si="148">IF(H1635=" ",0,ROUND(G1635*H1635,2))</f>
        <v>0.22</v>
      </c>
    </row>
    <row r="1636" spans="1:9">
      <c r="A1636" s="87"/>
      <c r="B1636" s="80"/>
      <c r="C1636" s="80"/>
      <c r="D1636" s="80"/>
      <c r="E1636" s="88"/>
      <c r="F1636" s="89"/>
      <c r="G1636" s="6"/>
      <c r="H1636" s="90"/>
      <c r="I1636" s="91"/>
    </row>
    <row r="1637" spans="1:9">
      <c r="A1637" s="92" t="s">
        <v>15</v>
      </c>
      <c r="B1637" s="81"/>
      <c r="C1637" s="4"/>
      <c r="D1637" s="80"/>
      <c r="E1637" s="88"/>
      <c r="F1637" s="5"/>
      <c r="G1637" s="3"/>
      <c r="H1637" s="93"/>
      <c r="I1637" s="94"/>
    </row>
    <row r="1638" spans="1:9">
      <c r="A1638" s="95"/>
      <c r="B1638" s="201"/>
      <c r="C1638" s="97"/>
      <c r="D1638" s="97"/>
      <c r="E1638" s="330" t="s">
        <v>16</v>
      </c>
      <c r="F1638" s="330"/>
      <c r="G1638" s="330"/>
      <c r="H1638" s="330"/>
      <c r="I1638" s="98">
        <f>SUM(I1633:I1634)</f>
        <v>0.97</v>
      </c>
    </row>
    <row r="1641" spans="1:9" ht="60" customHeight="1">
      <c r="A1641" s="158"/>
      <c r="B1641" s="160"/>
      <c r="C1641" s="99" t="s">
        <v>1384</v>
      </c>
      <c r="D1641" s="327" t="s">
        <v>1403</v>
      </c>
      <c r="E1641" s="328"/>
      <c r="F1641" s="328"/>
      <c r="G1641" s="329"/>
      <c r="H1641" s="196" t="s">
        <v>711</v>
      </c>
      <c r="I1641" s="184">
        <f>I1650</f>
        <v>7295.2999999999993</v>
      </c>
    </row>
    <row r="1642" spans="1:9">
      <c r="A1642" s="159"/>
      <c r="B1642" s="79"/>
      <c r="C1642" s="82"/>
      <c r="D1642" s="82"/>
      <c r="E1642" s="83"/>
      <c r="F1642" s="83"/>
      <c r="G1642" s="83"/>
      <c r="H1642" s="83"/>
      <c r="I1642" s="84"/>
    </row>
    <row r="1643" spans="1:9" ht="15.75">
      <c r="A1643" s="76" t="s">
        <v>10</v>
      </c>
      <c r="B1643" s="76" t="s">
        <v>412</v>
      </c>
      <c r="C1643" s="76" t="s">
        <v>8</v>
      </c>
      <c r="D1643" s="150"/>
      <c r="E1643" s="151" t="s">
        <v>11</v>
      </c>
      <c r="F1643" s="77" t="s">
        <v>409</v>
      </c>
      <c r="G1643" s="78" t="s">
        <v>12</v>
      </c>
      <c r="H1643" s="76" t="s">
        <v>13</v>
      </c>
      <c r="I1643" s="78" t="s">
        <v>14</v>
      </c>
    </row>
    <row r="1644" spans="1:9" ht="25.5">
      <c r="A1644" s="155" t="s">
        <v>454</v>
      </c>
      <c r="B1644" s="28" t="s">
        <v>1421</v>
      </c>
      <c r="C1644" s="26">
        <v>88316</v>
      </c>
      <c r="D1644" s="149"/>
      <c r="E1644" s="149" t="s">
        <v>34</v>
      </c>
      <c r="F1644" s="75" t="s">
        <v>33</v>
      </c>
      <c r="G1644" s="85">
        <v>48</v>
      </c>
      <c r="H1644" s="175">
        <v>18.53</v>
      </c>
      <c r="I1644" s="86">
        <f t="shared" ref="I1644:I1647" si="149">IF(H1644=" ",0,ROUND(G1644*H1644,2))</f>
        <v>889.44</v>
      </c>
    </row>
    <row r="1645" spans="1:9" ht="51">
      <c r="A1645" s="155" t="s">
        <v>477</v>
      </c>
      <c r="B1645" s="28" t="s">
        <v>560</v>
      </c>
      <c r="C1645" s="26" t="s">
        <v>93</v>
      </c>
      <c r="D1645" s="149"/>
      <c r="E1645" s="149" t="s">
        <v>271</v>
      </c>
      <c r="F1645" s="75" t="s">
        <v>33</v>
      </c>
      <c r="G1645" s="85">
        <v>12</v>
      </c>
      <c r="H1645" s="175">
        <v>303.74</v>
      </c>
      <c r="I1645" s="86">
        <f>IF(H1645=" ",0,ROUND(G1645*H1645,2))</f>
        <v>3644.88</v>
      </c>
    </row>
    <row r="1646" spans="1:9" ht="51">
      <c r="A1646" s="155" t="s">
        <v>477</v>
      </c>
      <c r="B1646" s="28" t="s">
        <v>560</v>
      </c>
      <c r="C1646" s="26" t="s">
        <v>94</v>
      </c>
      <c r="D1646" s="149"/>
      <c r="E1646" s="149" t="s">
        <v>272</v>
      </c>
      <c r="F1646" s="75" t="s">
        <v>33</v>
      </c>
      <c r="G1646" s="85">
        <v>6</v>
      </c>
      <c r="H1646" s="175">
        <v>126.83</v>
      </c>
      <c r="I1646" s="86">
        <f>IF(H1646=" ",0,ROUND(G1646*H1646,2))</f>
        <v>760.98</v>
      </c>
    </row>
    <row r="1647" spans="1:9" ht="38.25">
      <c r="A1647" s="155" t="s">
        <v>477</v>
      </c>
      <c r="B1647" s="28" t="s">
        <v>560</v>
      </c>
      <c r="C1647" s="26" t="s">
        <v>101</v>
      </c>
      <c r="D1647" s="149"/>
      <c r="E1647" s="149" t="s">
        <v>103</v>
      </c>
      <c r="F1647" s="75" t="s">
        <v>56</v>
      </c>
      <c r="G1647" s="85">
        <v>1</v>
      </c>
      <c r="H1647" s="175">
        <v>2000</v>
      </c>
      <c r="I1647" s="86">
        <f t="shared" si="149"/>
        <v>2000</v>
      </c>
    </row>
    <row r="1648" spans="1:9">
      <c r="A1648" s="87"/>
      <c r="B1648" s="80"/>
      <c r="C1648" s="80"/>
      <c r="D1648" s="80"/>
      <c r="E1648" s="88"/>
      <c r="F1648" s="89"/>
      <c r="G1648" s="6"/>
      <c r="H1648" s="90"/>
      <c r="I1648" s="91"/>
    </row>
    <row r="1649" spans="1:9">
      <c r="A1649" s="92" t="s">
        <v>15</v>
      </c>
      <c r="B1649" s="81"/>
      <c r="C1649" s="4"/>
      <c r="D1649" s="80"/>
      <c r="E1649" s="88"/>
      <c r="F1649" s="5"/>
      <c r="G1649" s="3"/>
      <c r="H1649" s="93"/>
      <c r="I1649" s="94"/>
    </row>
    <row r="1650" spans="1:9">
      <c r="A1650" s="95"/>
      <c r="B1650" s="201"/>
      <c r="C1650" s="97"/>
      <c r="D1650" s="97"/>
      <c r="E1650" s="330" t="s">
        <v>16</v>
      </c>
      <c r="F1650" s="330"/>
      <c r="G1650" s="330"/>
      <c r="H1650" s="330"/>
      <c r="I1650" s="98">
        <f>SUM(I1644:I1647)</f>
        <v>7295.2999999999993</v>
      </c>
    </row>
    <row r="1653" spans="1:9" ht="105" customHeight="1">
      <c r="A1653" s="158"/>
      <c r="B1653" s="160"/>
      <c r="C1653" s="99" t="s">
        <v>1402</v>
      </c>
      <c r="D1653" s="327" t="s">
        <v>1423</v>
      </c>
      <c r="E1653" s="328"/>
      <c r="F1653" s="328"/>
      <c r="G1653" s="329"/>
      <c r="H1653" s="196" t="s">
        <v>711</v>
      </c>
      <c r="I1653" s="184">
        <f>I1661</f>
        <v>1035.3999999999999</v>
      </c>
    </row>
    <row r="1654" spans="1:9">
      <c r="A1654" s="159"/>
      <c r="B1654" s="79"/>
      <c r="C1654" s="82"/>
      <c r="D1654" s="82"/>
      <c r="E1654" s="83"/>
      <c r="F1654" s="83"/>
      <c r="G1654" s="83"/>
      <c r="H1654" s="83"/>
      <c r="I1654" s="84"/>
    </row>
    <row r="1655" spans="1:9" ht="15.75">
      <c r="A1655" s="76" t="s">
        <v>10</v>
      </c>
      <c r="B1655" s="76" t="s">
        <v>412</v>
      </c>
      <c r="C1655" s="76" t="s">
        <v>8</v>
      </c>
      <c r="D1655" s="150"/>
      <c r="E1655" s="151" t="s">
        <v>11</v>
      </c>
      <c r="F1655" s="77" t="s">
        <v>409</v>
      </c>
      <c r="G1655" s="78" t="s">
        <v>12</v>
      </c>
      <c r="H1655" s="76" t="s">
        <v>13</v>
      </c>
      <c r="I1655" s="78" t="s">
        <v>14</v>
      </c>
    </row>
    <row r="1656" spans="1:9" ht="25.5">
      <c r="A1656" s="152" t="s">
        <v>454</v>
      </c>
      <c r="B1656" s="153" t="s">
        <v>1421</v>
      </c>
      <c r="C1656" s="154">
        <v>88247</v>
      </c>
      <c r="D1656" s="149"/>
      <c r="E1656" s="148" t="s">
        <v>67</v>
      </c>
      <c r="F1656" s="75" t="s">
        <v>33</v>
      </c>
      <c r="G1656" s="85">
        <v>0.5</v>
      </c>
      <c r="H1656" s="175">
        <v>20.82</v>
      </c>
      <c r="I1656" s="86">
        <f>IF(H1656=" ",0,ROUND(G1656*H1656,2))</f>
        <v>10.41</v>
      </c>
    </row>
    <row r="1657" spans="1:9" ht="25.5">
      <c r="A1657" s="155" t="s">
        <v>454</v>
      </c>
      <c r="B1657" s="28" t="s">
        <v>1421</v>
      </c>
      <c r="C1657" s="26">
        <v>88264</v>
      </c>
      <c r="D1657" s="149"/>
      <c r="E1657" s="149" t="s">
        <v>49</v>
      </c>
      <c r="F1657" s="75" t="s">
        <v>33</v>
      </c>
      <c r="G1657" s="85">
        <v>0.5</v>
      </c>
      <c r="H1657" s="175">
        <v>25.61</v>
      </c>
      <c r="I1657" s="86">
        <f t="shared" ref="I1657:I1658" si="150">IF(H1657=" ",0,ROUND(G1657*H1657,2))</f>
        <v>12.81</v>
      </c>
    </row>
    <row r="1658" spans="1:9" ht="51">
      <c r="A1658" s="155" t="s">
        <v>413</v>
      </c>
      <c r="B1658" s="28" t="s">
        <v>411</v>
      </c>
      <c r="C1658" s="26"/>
      <c r="D1658" s="149"/>
      <c r="E1658" s="187" t="s">
        <v>1424</v>
      </c>
      <c r="F1658" s="75" t="s">
        <v>711</v>
      </c>
      <c r="G1658" s="85">
        <v>1</v>
      </c>
      <c r="H1658" s="175">
        <v>1012.18</v>
      </c>
      <c r="I1658" s="86">
        <f t="shared" si="150"/>
        <v>1012.18</v>
      </c>
    </row>
    <row r="1659" spans="1:9">
      <c r="A1659" s="87"/>
      <c r="B1659" s="80"/>
      <c r="C1659" s="80"/>
      <c r="D1659" s="80"/>
      <c r="E1659" s="88"/>
      <c r="F1659" s="89"/>
      <c r="G1659" s="6"/>
      <c r="H1659" s="90"/>
      <c r="I1659" s="91"/>
    </row>
    <row r="1660" spans="1:9">
      <c r="A1660" s="92" t="s">
        <v>15</v>
      </c>
      <c r="B1660" s="81"/>
      <c r="C1660" s="4"/>
      <c r="D1660" s="80"/>
      <c r="E1660" s="88"/>
      <c r="F1660" s="5"/>
      <c r="G1660" s="3"/>
      <c r="H1660" s="93"/>
      <c r="I1660" s="94"/>
    </row>
    <row r="1661" spans="1:9">
      <c r="A1661" s="95"/>
      <c r="B1661" s="201"/>
      <c r="C1661" s="97"/>
      <c r="D1661" s="97"/>
      <c r="E1661" s="330" t="s">
        <v>16</v>
      </c>
      <c r="F1661" s="330"/>
      <c r="G1661" s="330"/>
      <c r="H1661" s="330"/>
      <c r="I1661" s="98">
        <f>SUM(I1656:I1658)</f>
        <v>1035.3999999999999</v>
      </c>
    </row>
    <row r="1664" spans="1:9" ht="150" customHeight="1">
      <c r="A1664" s="158"/>
      <c r="B1664" s="160"/>
      <c r="C1664" s="99" t="s">
        <v>1422</v>
      </c>
      <c r="D1664" s="327" t="s">
        <v>1426</v>
      </c>
      <c r="E1664" s="328"/>
      <c r="F1664" s="328"/>
      <c r="G1664" s="329"/>
      <c r="H1664" s="196" t="s">
        <v>711</v>
      </c>
      <c r="I1664" s="184">
        <f>I1672</f>
        <v>584.6</v>
      </c>
    </row>
    <row r="1665" spans="1:9">
      <c r="A1665" s="159"/>
      <c r="B1665" s="79"/>
      <c r="C1665" s="82"/>
      <c r="D1665" s="82"/>
      <c r="E1665" s="83"/>
      <c r="F1665" s="83"/>
      <c r="G1665" s="83"/>
      <c r="H1665" s="83"/>
      <c r="I1665" s="84"/>
    </row>
    <row r="1666" spans="1:9" ht="15.75">
      <c r="A1666" s="76" t="s">
        <v>10</v>
      </c>
      <c r="B1666" s="76" t="s">
        <v>412</v>
      </c>
      <c r="C1666" s="76" t="s">
        <v>8</v>
      </c>
      <c r="D1666" s="150"/>
      <c r="E1666" s="151" t="s">
        <v>11</v>
      </c>
      <c r="F1666" s="77" t="s">
        <v>409</v>
      </c>
      <c r="G1666" s="78" t="s">
        <v>12</v>
      </c>
      <c r="H1666" s="76" t="s">
        <v>13</v>
      </c>
      <c r="I1666" s="78" t="s">
        <v>14</v>
      </c>
    </row>
    <row r="1667" spans="1:9" ht="25.5">
      <c r="A1667" s="152" t="s">
        <v>454</v>
      </c>
      <c r="B1667" s="153" t="s">
        <v>1421</v>
      </c>
      <c r="C1667" s="154">
        <v>88247</v>
      </c>
      <c r="D1667" s="149"/>
      <c r="E1667" s="148" t="s">
        <v>67</v>
      </c>
      <c r="F1667" s="75" t="s">
        <v>33</v>
      </c>
      <c r="G1667" s="85">
        <v>0.5</v>
      </c>
      <c r="H1667" s="175">
        <v>20.82</v>
      </c>
      <c r="I1667" s="86">
        <f>IF(H1667=" ",0,ROUND(G1667*H1667,2))</f>
        <v>10.41</v>
      </c>
    </row>
    <row r="1668" spans="1:9" ht="25.5">
      <c r="A1668" s="155" t="s">
        <v>454</v>
      </c>
      <c r="B1668" s="28" t="s">
        <v>1421</v>
      </c>
      <c r="C1668" s="26">
        <v>88264</v>
      </c>
      <c r="D1668" s="149"/>
      <c r="E1668" s="149" t="s">
        <v>49</v>
      </c>
      <c r="F1668" s="75" t="s">
        <v>33</v>
      </c>
      <c r="G1668" s="85">
        <v>0.5</v>
      </c>
      <c r="H1668" s="175">
        <v>25.61</v>
      </c>
      <c r="I1668" s="86">
        <f t="shared" ref="I1668:I1669" si="151">IF(H1668=" ",0,ROUND(G1668*H1668,2))</f>
        <v>12.81</v>
      </c>
    </row>
    <row r="1669" spans="1:9">
      <c r="A1669" s="155" t="s">
        <v>413</v>
      </c>
      <c r="B1669" s="28" t="s">
        <v>411</v>
      </c>
      <c r="C1669" s="26"/>
      <c r="D1669" s="149"/>
      <c r="E1669" s="187" t="s">
        <v>1427</v>
      </c>
      <c r="F1669" s="75" t="s">
        <v>711</v>
      </c>
      <c r="G1669" s="85">
        <v>1</v>
      </c>
      <c r="H1669" s="175">
        <v>561.38</v>
      </c>
      <c r="I1669" s="86">
        <f t="shared" si="151"/>
        <v>561.38</v>
      </c>
    </row>
    <row r="1670" spans="1:9">
      <c r="A1670" s="87"/>
      <c r="B1670" s="80"/>
      <c r="C1670" s="80"/>
      <c r="D1670" s="80"/>
      <c r="E1670" s="88"/>
      <c r="F1670" s="89"/>
      <c r="G1670" s="6"/>
      <c r="H1670" s="90"/>
      <c r="I1670" s="91"/>
    </row>
    <row r="1671" spans="1:9">
      <c r="A1671" s="92" t="s">
        <v>15</v>
      </c>
      <c r="B1671" s="81"/>
      <c r="C1671" s="4"/>
      <c r="D1671" s="80"/>
      <c r="E1671" s="88"/>
      <c r="F1671" s="5"/>
      <c r="G1671" s="3"/>
      <c r="H1671" s="93"/>
      <c r="I1671" s="94"/>
    </row>
    <row r="1672" spans="1:9">
      <c r="A1672" s="95"/>
      <c r="B1672" s="201"/>
      <c r="C1672" s="97"/>
      <c r="D1672" s="97"/>
      <c r="E1672" s="330" t="s">
        <v>16</v>
      </c>
      <c r="F1672" s="330"/>
      <c r="G1672" s="330"/>
      <c r="H1672" s="330"/>
      <c r="I1672" s="98">
        <f>SUM(I1667:I1669)</f>
        <v>584.6</v>
      </c>
    </row>
    <row r="1675" spans="1:9" ht="75" customHeight="1">
      <c r="A1675" s="158"/>
      <c r="B1675" s="160"/>
      <c r="C1675" s="99" t="s">
        <v>1425</v>
      </c>
      <c r="D1675" s="327" t="s">
        <v>1429</v>
      </c>
      <c r="E1675" s="328"/>
      <c r="F1675" s="328"/>
      <c r="G1675" s="329"/>
      <c r="H1675" s="196" t="s">
        <v>711</v>
      </c>
      <c r="I1675" s="184">
        <f>I1683</f>
        <v>261.2</v>
      </c>
    </row>
    <row r="1676" spans="1:9">
      <c r="A1676" s="159"/>
      <c r="B1676" s="79"/>
      <c r="C1676" s="82"/>
      <c r="D1676" s="82"/>
      <c r="E1676" s="83"/>
      <c r="F1676" s="83"/>
      <c r="G1676" s="83"/>
      <c r="H1676" s="83"/>
      <c r="I1676" s="84"/>
    </row>
    <row r="1677" spans="1:9" ht="15.75">
      <c r="A1677" s="76" t="s">
        <v>10</v>
      </c>
      <c r="B1677" s="76" t="s">
        <v>412</v>
      </c>
      <c r="C1677" s="76" t="s">
        <v>8</v>
      </c>
      <c r="D1677" s="150"/>
      <c r="E1677" s="151" t="s">
        <v>11</v>
      </c>
      <c r="F1677" s="77" t="s">
        <v>409</v>
      </c>
      <c r="G1677" s="78" t="s">
        <v>12</v>
      </c>
      <c r="H1677" s="76" t="s">
        <v>13</v>
      </c>
      <c r="I1677" s="78" t="s">
        <v>14</v>
      </c>
    </row>
    <row r="1678" spans="1:9" ht="25.5">
      <c r="A1678" s="152" t="s">
        <v>454</v>
      </c>
      <c r="B1678" s="153" t="s">
        <v>1421</v>
      </c>
      <c r="C1678" s="154">
        <v>88247</v>
      </c>
      <c r="D1678" s="149"/>
      <c r="E1678" s="148" t="s">
        <v>67</v>
      </c>
      <c r="F1678" s="75" t="s">
        <v>33</v>
      </c>
      <c r="G1678" s="85">
        <v>0.15</v>
      </c>
      <c r="H1678" s="175">
        <v>20.82</v>
      </c>
      <c r="I1678" s="86">
        <f>IF(H1678=" ",0,ROUND(G1678*H1678,2))</f>
        <v>3.12</v>
      </c>
    </row>
    <row r="1679" spans="1:9" ht="25.5">
      <c r="A1679" s="155" t="s">
        <v>454</v>
      </c>
      <c r="B1679" s="28" t="s">
        <v>1421</v>
      </c>
      <c r="C1679" s="26">
        <v>88264</v>
      </c>
      <c r="D1679" s="149"/>
      <c r="E1679" s="149" t="s">
        <v>49</v>
      </c>
      <c r="F1679" s="75" t="s">
        <v>33</v>
      </c>
      <c r="G1679" s="85">
        <v>0.15</v>
      </c>
      <c r="H1679" s="175">
        <v>25.61</v>
      </c>
      <c r="I1679" s="86">
        <f t="shared" ref="I1679:I1680" si="152">IF(H1679=" ",0,ROUND(G1679*H1679,2))</f>
        <v>3.84</v>
      </c>
    </row>
    <row r="1680" spans="1:9" ht="114.75">
      <c r="A1680" s="155" t="s">
        <v>413</v>
      </c>
      <c r="B1680" s="28" t="s">
        <v>411</v>
      </c>
      <c r="C1680" s="26"/>
      <c r="D1680" s="149"/>
      <c r="E1680" s="187" t="s">
        <v>1430</v>
      </c>
      <c r="F1680" s="75" t="s">
        <v>711</v>
      </c>
      <c r="G1680" s="85">
        <v>1</v>
      </c>
      <c r="H1680" s="175">
        <v>254.24</v>
      </c>
      <c r="I1680" s="86">
        <f t="shared" si="152"/>
        <v>254.24</v>
      </c>
    </row>
    <row r="1681" spans="1:9">
      <c r="A1681" s="87"/>
      <c r="B1681" s="80"/>
      <c r="C1681" s="80"/>
      <c r="D1681" s="80"/>
      <c r="E1681" s="88"/>
      <c r="F1681" s="89"/>
      <c r="G1681" s="6"/>
      <c r="H1681" s="90"/>
      <c r="I1681" s="91"/>
    </row>
    <row r="1682" spans="1:9">
      <c r="A1682" s="92" t="s">
        <v>15</v>
      </c>
      <c r="B1682" s="81"/>
      <c r="C1682" s="4"/>
      <c r="D1682" s="80"/>
      <c r="E1682" s="88"/>
      <c r="F1682" s="5"/>
      <c r="G1682" s="3"/>
      <c r="H1682" s="93"/>
      <c r="I1682" s="94"/>
    </row>
    <row r="1683" spans="1:9">
      <c r="A1683" s="95"/>
      <c r="B1683" s="201"/>
      <c r="C1683" s="97"/>
      <c r="D1683" s="97"/>
      <c r="E1683" s="330" t="s">
        <v>16</v>
      </c>
      <c r="F1683" s="330"/>
      <c r="G1683" s="330"/>
      <c r="H1683" s="330"/>
      <c r="I1683" s="98">
        <f>SUM(I1678:I1680)</f>
        <v>261.2</v>
      </c>
    </row>
    <row r="1686" spans="1:9" ht="159.94999999999999" customHeight="1">
      <c r="A1686" s="158"/>
      <c r="B1686" s="160"/>
      <c r="C1686" s="99" t="s">
        <v>1428</v>
      </c>
      <c r="D1686" s="327" t="s">
        <v>1431</v>
      </c>
      <c r="E1686" s="328"/>
      <c r="F1686" s="328"/>
      <c r="G1686" s="329"/>
      <c r="H1686" s="196" t="s">
        <v>711</v>
      </c>
      <c r="I1686" s="184">
        <f>I1694</f>
        <v>541.59</v>
      </c>
    </row>
    <row r="1687" spans="1:9">
      <c r="A1687" s="159"/>
      <c r="B1687" s="79"/>
      <c r="C1687" s="82"/>
      <c r="D1687" s="82"/>
      <c r="E1687" s="83"/>
      <c r="F1687" s="83"/>
      <c r="G1687" s="83"/>
      <c r="H1687" s="83"/>
      <c r="I1687" s="84"/>
    </row>
    <row r="1688" spans="1:9" ht="15.75">
      <c r="A1688" s="76" t="s">
        <v>10</v>
      </c>
      <c r="B1688" s="76" t="s">
        <v>412</v>
      </c>
      <c r="C1688" s="76" t="s">
        <v>8</v>
      </c>
      <c r="D1688" s="150"/>
      <c r="E1688" s="151" t="s">
        <v>11</v>
      </c>
      <c r="F1688" s="77" t="s">
        <v>409</v>
      </c>
      <c r="G1688" s="78" t="s">
        <v>12</v>
      </c>
      <c r="H1688" s="76" t="s">
        <v>13</v>
      </c>
      <c r="I1688" s="78" t="s">
        <v>14</v>
      </c>
    </row>
    <row r="1689" spans="1:9" ht="25.5">
      <c r="A1689" s="152" t="s">
        <v>454</v>
      </c>
      <c r="B1689" s="153" t="s">
        <v>1421</v>
      </c>
      <c r="C1689" s="154">
        <v>88247</v>
      </c>
      <c r="D1689" s="149"/>
      <c r="E1689" s="148" t="s">
        <v>67</v>
      </c>
      <c r="F1689" s="75" t="s">
        <v>33</v>
      </c>
      <c r="G1689" s="85">
        <v>0.5</v>
      </c>
      <c r="H1689" s="175">
        <v>20.82</v>
      </c>
      <c r="I1689" s="86">
        <f>IF(H1689=" ",0,ROUND(G1689*H1689,2))</f>
        <v>10.41</v>
      </c>
    </row>
    <row r="1690" spans="1:9" ht="25.5">
      <c r="A1690" s="155" t="s">
        <v>454</v>
      </c>
      <c r="B1690" s="28" t="s">
        <v>1421</v>
      </c>
      <c r="C1690" s="26">
        <v>88264</v>
      </c>
      <c r="D1690" s="149"/>
      <c r="E1690" s="149" t="s">
        <v>49</v>
      </c>
      <c r="F1690" s="75" t="s">
        <v>33</v>
      </c>
      <c r="G1690" s="85">
        <v>0.5</v>
      </c>
      <c r="H1690" s="175">
        <v>25.61</v>
      </c>
      <c r="I1690" s="86">
        <f t="shared" ref="I1690:I1691" si="153">IF(H1690=" ",0,ROUND(G1690*H1690,2))</f>
        <v>12.81</v>
      </c>
    </row>
    <row r="1691" spans="1:9" ht="51">
      <c r="A1691" s="155" t="s">
        <v>413</v>
      </c>
      <c r="B1691" s="28" t="s">
        <v>411</v>
      </c>
      <c r="C1691" s="26"/>
      <c r="D1691" s="149"/>
      <c r="E1691" s="187" t="s">
        <v>1432</v>
      </c>
      <c r="F1691" s="75" t="s">
        <v>711</v>
      </c>
      <c r="G1691" s="85">
        <v>1</v>
      </c>
      <c r="H1691" s="175">
        <v>518.36500000000001</v>
      </c>
      <c r="I1691" s="86">
        <f t="shared" si="153"/>
        <v>518.37</v>
      </c>
    </row>
    <row r="1692" spans="1:9">
      <c r="A1692" s="87"/>
      <c r="B1692" s="80"/>
      <c r="C1692" s="80"/>
      <c r="D1692" s="80"/>
      <c r="E1692" s="88"/>
      <c r="F1692" s="89"/>
      <c r="G1692" s="6"/>
      <c r="H1692" s="90"/>
      <c r="I1692" s="91"/>
    </row>
    <row r="1693" spans="1:9">
      <c r="A1693" s="92" t="s">
        <v>15</v>
      </c>
      <c r="B1693" s="81"/>
      <c r="C1693" s="4"/>
      <c r="D1693" s="80"/>
      <c r="E1693" s="88"/>
      <c r="F1693" s="5"/>
      <c r="G1693" s="3"/>
      <c r="H1693" s="93"/>
      <c r="I1693" s="94"/>
    </row>
    <row r="1694" spans="1:9">
      <c r="A1694" s="95"/>
      <c r="B1694" s="201"/>
      <c r="C1694" s="97"/>
      <c r="D1694" s="97"/>
      <c r="E1694" s="330" t="s">
        <v>16</v>
      </c>
      <c r="F1694" s="330"/>
      <c r="G1694" s="330"/>
      <c r="H1694" s="330"/>
      <c r="I1694" s="98">
        <f>SUM(I1689:I1691)</f>
        <v>541.59</v>
      </c>
    </row>
  </sheetData>
  <mergeCells count="284">
    <mergeCell ref="D1508:G1508"/>
    <mergeCell ref="E1515:H1515"/>
    <mergeCell ref="D1358:G1358"/>
    <mergeCell ref="E1364:H1364"/>
    <mergeCell ref="D1367:G1367"/>
    <mergeCell ref="E1373:H1373"/>
    <mergeCell ref="D1376:G1376"/>
    <mergeCell ref="E1385:H1385"/>
    <mergeCell ref="D1388:G1388"/>
    <mergeCell ref="E1397:H1397"/>
    <mergeCell ref="D1400:G1400"/>
    <mergeCell ref="E1409:H1409"/>
    <mergeCell ref="E1325:H1325"/>
    <mergeCell ref="D1328:G1328"/>
    <mergeCell ref="E1341:H1341"/>
    <mergeCell ref="D1344:G1344"/>
    <mergeCell ref="E1355:H1355"/>
    <mergeCell ref="D1288:G1288"/>
    <mergeCell ref="E1303:H1303"/>
    <mergeCell ref="D1306:G1306"/>
    <mergeCell ref="E1315:H1315"/>
    <mergeCell ref="D1318:G1318"/>
    <mergeCell ref="D1412:G1412"/>
    <mergeCell ref="E1421:H1421"/>
    <mergeCell ref="D1424:G1424"/>
    <mergeCell ref="E1433:H1433"/>
    <mergeCell ref="E1505:H1505"/>
    <mergeCell ref="E860:H860"/>
    <mergeCell ref="D795:G795"/>
    <mergeCell ref="E811:H811"/>
    <mergeCell ref="D814:G814"/>
    <mergeCell ref="E829:H829"/>
    <mergeCell ref="D832:G832"/>
    <mergeCell ref="E847:H847"/>
    <mergeCell ref="D1252:G1252"/>
    <mergeCell ref="E1260:H1260"/>
    <mergeCell ref="E1249:H1249"/>
    <mergeCell ref="D863:G863"/>
    <mergeCell ref="E872:H872"/>
    <mergeCell ref="D875:G875"/>
    <mergeCell ref="E883:H883"/>
    <mergeCell ref="D886:G886"/>
    <mergeCell ref="E895:H895"/>
    <mergeCell ref="D898:G898"/>
    <mergeCell ref="E907:H907"/>
    <mergeCell ref="D910:G910"/>
    <mergeCell ref="E918:H918"/>
    <mergeCell ref="D921:G921"/>
    <mergeCell ref="E929:H929"/>
    <mergeCell ref="D932:G932"/>
    <mergeCell ref="E940:H940"/>
    <mergeCell ref="D943:G943"/>
    <mergeCell ref="D504:G504"/>
    <mergeCell ref="E518:H518"/>
    <mergeCell ref="D521:G521"/>
    <mergeCell ref="D593:G593"/>
    <mergeCell ref="E600:H600"/>
    <mergeCell ref="D571:G571"/>
    <mergeCell ref="E579:H579"/>
    <mergeCell ref="D582:G582"/>
    <mergeCell ref="E590:H590"/>
    <mergeCell ref="E528:H528"/>
    <mergeCell ref="D562:G562"/>
    <mergeCell ref="E568:H568"/>
    <mergeCell ref="D531:G531"/>
    <mergeCell ref="E538:H538"/>
    <mergeCell ref="D541:G541"/>
    <mergeCell ref="E548:H548"/>
    <mergeCell ref="D551:G551"/>
    <mergeCell ref="E559:H559"/>
    <mergeCell ref="E412:H412"/>
    <mergeCell ref="D415:G415"/>
    <mergeCell ref="E423:H423"/>
    <mergeCell ref="D426:G426"/>
    <mergeCell ref="D479:G479"/>
    <mergeCell ref="E488:H488"/>
    <mergeCell ref="D491:G491"/>
    <mergeCell ref="D404:G404"/>
    <mergeCell ref="E501:H501"/>
    <mergeCell ref="E439:H439"/>
    <mergeCell ref="D442:G442"/>
    <mergeCell ref="E451:H451"/>
    <mergeCell ref="D454:G454"/>
    <mergeCell ref="E464:H464"/>
    <mergeCell ref="D467:G467"/>
    <mergeCell ref="E476:H476"/>
    <mergeCell ref="D138:G138"/>
    <mergeCell ref="E149:H149"/>
    <mergeCell ref="D152:G152"/>
    <mergeCell ref="D179:G179"/>
    <mergeCell ref="E185:H185"/>
    <mergeCell ref="D188:G188"/>
    <mergeCell ref="D280:G280"/>
    <mergeCell ref="E288:H288"/>
    <mergeCell ref="D228:G228"/>
    <mergeCell ref="E277:H277"/>
    <mergeCell ref="D245:G245"/>
    <mergeCell ref="E252:H252"/>
    <mergeCell ref="D255:G255"/>
    <mergeCell ref="E262:H262"/>
    <mergeCell ref="D265:G265"/>
    <mergeCell ref="A1:C6"/>
    <mergeCell ref="E5:I6"/>
    <mergeCell ref="E1:I4"/>
    <mergeCell ref="A8:I8"/>
    <mergeCell ref="D10:G10"/>
    <mergeCell ref="E20:H20"/>
    <mergeCell ref="D23:G23"/>
    <mergeCell ref="E31:H31"/>
    <mergeCell ref="D34:G34"/>
    <mergeCell ref="E41:H41"/>
    <mergeCell ref="D114:G114"/>
    <mergeCell ref="E126:H126"/>
    <mergeCell ref="D65:G65"/>
    <mergeCell ref="E85:H85"/>
    <mergeCell ref="D88:G88"/>
    <mergeCell ref="E101:H101"/>
    <mergeCell ref="D44:G44"/>
    <mergeCell ref="E242:H242"/>
    <mergeCell ref="E198:H198"/>
    <mergeCell ref="D201:G201"/>
    <mergeCell ref="E213:H213"/>
    <mergeCell ref="D216:G216"/>
    <mergeCell ref="E225:H225"/>
    <mergeCell ref="E62:H62"/>
    <mergeCell ref="D104:G104"/>
    <mergeCell ref="E111:H111"/>
    <mergeCell ref="E158:H158"/>
    <mergeCell ref="D161:G161"/>
    <mergeCell ref="E167:H167"/>
    <mergeCell ref="D170:G170"/>
    <mergeCell ref="E176:H176"/>
    <mergeCell ref="D129:G129"/>
    <mergeCell ref="E135:H135"/>
    <mergeCell ref="D291:G291"/>
    <mergeCell ref="E303:H303"/>
    <mergeCell ref="D306:G306"/>
    <mergeCell ref="E318:H318"/>
    <mergeCell ref="D321:G321"/>
    <mergeCell ref="D389:G389"/>
    <mergeCell ref="E401:H401"/>
    <mergeCell ref="E386:H386"/>
    <mergeCell ref="D366:G366"/>
    <mergeCell ref="E374:H374"/>
    <mergeCell ref="D377:G377"/>
    <mergeCell ref="E333:H333"/>
    <mergeCell ref="D336:G336"/>
    <mergeCell ref="E348:H348"/>
    <mergeCell ref="D351:G351"/>
    <mergeCell ref="E363:H363"/>
    <mergeCell ref="E679:H679"/>
    <mergeCell ref="D682:G682"/>
    <mergeCell ref="D603:G603"/>
    <mergeCell ref="E611:H611"/>
    <mergeCell ref="D614:G614"/>
    <mergeCell ref="E622:H622"/>
    <mergeCell ref="E691:H691"/>
    <mergeCell ref="D625:G625"/>
    <mergeCell ref="E634:H634"/>
    <mergeCell ref="D637:G637"/>
    <mergeCell ref="E649:H649"/>
    <mergeCell ref="D652:G652"/>
    <mergeCell ref="E664:H664"/>
    <mergeCell ref="D667:G667"/>
    <mergeCell ref="D850:G850"/>
    <mergeCell ref="D694:G694"/>
    <mergeCell ref="E704:H704"/>
    <mergeCell ref="D707:G707"/>
    <mergeCell ref="E717:H717"/>
    <mergeCell ref="D720:G720"/>
    <mergeCell ref="E729:H729"/>
    <mergeCell ref="D732:G732"/>
    <mergeCell ref="E738:H738"/>
    <mergeCell ref="D741:G741"/>
    <mergeCell ref="E747:H747"/>
    <mergeCell ref="D750:G750"/>
    <mergeCell ref="E756:H756"/>
    <mergeCell ref="D759:G759"/>
    <mergeCell ref="E765:H765"/>
    <mergeCell ref="D768:G768"/>
    <mergeCell ref="E780:H780"/>
    <mergeCell ref="D783:G783"/>
    <mergeCell ref="E792:H792"/>
    <mergeCell ref="E952:H952"/>
    <mergeCell ref="D955:G955"/>
    <mergeCell ref="E963:H963"/>
    <mergeCell ref="D966:G966"/>
    <mergeCell ref="E975:H975"/>
    <mergeCell ref="D978:G978"/>
    <mergeCell ref="E987:H987"/>
    <mergeCell ref="D990:G990"/>
    <mergeCell ref="E998:H998"/>
    <mergeCell ref="D1001:G1001"/>
    <mergeCell ref="E1009:H1009"/>
    <mergeCell ref="D1012:G1012"/>
    <mergeCell ref="E1021:H1021"/>
    <mergeCell ref="D1024:G1024"/>
    <mergeCell ref="E1031:H1031"/>
    <mergeCell ref="D1034:G1034"/>
    <mergeCell ref="E1041:H1041"/>
    <mergeCell ref="D1044:G1044"/>
    <mergeCell ref="E1052:H1052"/>
    <mergeCell ref="D1055:G1055"/>
    <mergeCell ref="E1062:H1062"/>
    <mergeCell ref="D1065:G1065"/>
    <mergeCell ref="E1073:H1073"/>
    <mergeCell ref="D1076:G1076"/>
    <mergeCell ref="E1084:H1084"/>
    <mergeCell ref="D1087:G1087"/>
    <mergeCell ref="E1093:H1093"/>
    <mergeCell ref="D1096:G1096"/>
    <mergeCell ref="E1104:H1104"/>
    <mergeCell ref="D1107:G1107"/>
    <mergeCell ref="E1118:H1118"/>
    <mergeCell ref="D1121:G1121"/>
    <mergeCell ref="E1129:H1129"/>
    <mergeCell ref="D1132:G1132"/>
    <mergeCell ref="E1139:H1139"/>
    <mergeCell ref="D1142:G1142"/>
    <mergeCell ref="E1150:H1150"/>
    <mergeCell ref="D1153:G1153"/>
    <mergeCell ref="E1161:H1161"/>
    <mergeCell ref="D1164:G1164"/>
    <mergeCell ref="E1172:H1172"/>
    <mergeCell ref="D1175:G1175"/>
    <mergeCell ref="E1183:H1183"/>
    <mergeCell ref="D1186:G1186"/>
    <mergeCell ref="E1194:H1194"/>
    <mergeCell ref="D1197:G1197"/>
    <mergeCell ref="E1493:H1493"/>
    <mergeCell ref="D1496:G1496"/>
    <mergeCell ref="D1436:G1436"/>
    <mergeCell ref="E1445:H1445"/>
    <mergeCell ref="D1448:G1448"/>
    <mergeCell ref="E1457:H1457"/>
    <mergeCell ref="D1460:G1460"/>
    <mergeCell ref="E1469:H1469"/>
    <mergeCell ref="D1472:G1472"/>
    <mergeCell ref="E1481:H1481"/>
    <mergeCell ref="D1484:G1484"/>
    <mergeCell ref="E1205:H1205"/>
    <mergeCell ref="D1208:G1208"/>
    <mergeCell ref="E1216:H1216"/>
    <mergeCell ref="D1219:G1219"/>
    <mergeCell ref="E1227:H1227"/>
    <mergeCell ref="D1230:G1230"/>
    <mergeCell ref="E1238:H1238"/>
    <mergeCell ref="D1241:G1241"/>
    <mergeCell ref="D1263:G1263"/>
    <mergeCell ref="E1274:H1274"/>
    <mergeCell ref="D1277:G1277"/>
    <mergeCell ref="E1285:H1285"/>
    <mergeCell ref="D1518:G1518"/>
    <mergeCell ref="E1526:H1526"/>
    <mergeCell ref="D1529:G1529"/>
    <mergeCell ref="E1540:H1540"/>
    <mergeCell ref="D1543:G1543"/>
    <mergeCell ref="E1551:H1551"/>
    <mergeCell ref="D1554:G1554"/>
    <mergeCell ref="E1561:H1561"/>
    <mergeCell ref="D1564:G1564"/>
    <mergeCell ref="D1585:G1585"/>
    <mergeCell ref="E1594:H1594"/>
    <mergeCell ref="D1609:G1609"/>
    <mergeCell ref="E1616:H1616"/>
    <mergeCell ref="D1597:G1597"/>
    <mergeCell ref="E1606:H1606"/>
    <mergeCell ref="E1571:H1571"/>
    <mergeCell ref="D1574:G1574"/>
    <mergeCell ref="E1582:H1582"/>
    <mergeCell ref="D1664:G1664"/>
    <mergeCell ref="E1672:H1672"/>
    <mergeCell ref="D1675:G1675"/>
    <mergeCell ref="E1683:H1683"/>
    <mergeCell ref="D1686:G1686"/>
    <mergeCell ref="E1694:H1694"/>
    <mergeCell ref="D1619:G1619"/>
    <mergeCell ref="E1627:H1627"/>
    <mergeCell ref="D1630:G1630"/>
    <mergeCell ref="E1638:H1638"/>
    <mergeCell ref="D1641:G1641"/>
    <mergeCell ref="E1650:H1650"/>
    <mergeCell ref="D1653:G1653"/>
    <mergeCell ref="E1661:H1661"/>
  </mergeCells>
  <conditionalFormatting sqref="A13:A17 A1644:A1647">
    <cfRule type="containsText" dxfId="2411" priority="1255" operator="containsText" text="SELECIONAR FONTE">
      <formula>NOT(ISERROR(SEARCH("SELECIONAR FONTE",A13)))</formula>
    </cfRule>
  </conditionalFormatting>
  <conditionalFormatting sqref="A26:A28">
    <cfRule type="containsText" dxfId="2410" priority="1249" operator="containsText" text="SELECIONAR FONTE">
      <formula>NOT(ISERROR(SEARCH("SELECIONAR FONTE",A26)))</formula>
    </cfRule>
  </conditionalFormatting>
  <conditionalFormatting sqref="A37:A38">
    <cfRule type="containsText" dxfId="2409" priority="1243" operator="containsText" text="SELECIONAR FONTE">
      <formula>NOT(ISERROR(SEARCH("SELECIONAR FONTE",A37)))</formula>
    </cfRule>
  </conditionalFormatting>
  <conditionalFormatting sqref="A47:A59">
    <cfRule type="containsText" dxfId="2408" priority="1215" operator="containsText" text="SELECIONAR FONTE">
      <formula>NOT(ISERROR(SEARCH("SELECIONAR FONTE",A47)))</formula>
    </cfRule>
  </conditionalFormatting>
  <conditionalFormatting sqref="A68:A82">
    <cfRule type="containsText" dxfId="2407" priority="1224" operator="containsText" text="SELECIONAR FONTE">
      <formula>NOT(ISERROR(SEARCH("SELECIONAR FONTE",A68)))</formula>
    </cfRule>
  </conditionalFormatting>
  <conditionalFormatting sqref="A91:A98">
    <cfRule type="containsText" dxfId="2406" priority="134" operator="containsText" text="SELECIONAR FONTE">
      <formula>NOT(ISERROR(SEARCH("SELECIONAR FONTE",A91)))</formula>
    </cfRule>
  </conditionalFormatting>
  <conditionalFormatting sqref="A107:A108">
    <cfRule type="containsText" dxfId="2405" priority="1194" operator="containsText" text="SELECIONAR FONTE">
      <formula>NOT(ISERROR(SEARCH("SELECIONAR FONTE",A107)))</formula>
    </cfRule>
  </conditionalFormatting>
  <conditionalFormatting sqref="A117:A123">
    <cfRule type="containsText" dxfId="2404" priority="1188" operator="containsText" text="SELECIONAR FONTE">
      <formula>NOT(ISERROR(SEARCH("SELECIONAR FONTE",A117)))</formula>
    </cfRule>
  </conditionalFormatting>
  <conditionalFormatting sqref="A132">
    <cfRule type="containsText" dxfId="2403" priority="1182" operator="containsText" text="SELECIONAR FONTE">
      <formula>NOT(ISERROR(SEARCH("SELECIONAR FONTE",A132)))</formula>
    </cfRule>
  </conditionalFormatting>
  <conditionalFormatting sqref="A141:A146">
    <cfRule type="containsText" dxfId="2402" priority="1176" operator="containsText" text="SELECIONAR FONTE">
      <formula>NOT(ISERROR(SEARCH("SELECIONAR FONTE",A141)))</formula>
    </cfRule>
  </conditionalFormatting>
  <conditionalFormatting sqref="A155">
    <cfRule type="containsText" dxfId="2401" priority="1170" operator="containsText" text="SELECIONAR FONTE">
      <formula>NOT(ISERROR(SEARCH("SELECIONAR FONTE",A155)))</formula>
    </cfRule>
  </conditionalFormatting>
  <conditionalFormatting sqref="A164">
    <cfRule type="containsText" dxfId="2400" priority="1164" operator="containsText" text="SELECIONAR FONTE">
      <formula>NOT(ISERROR(SEARCH("SELECIONAR FONTE",A164)))</formula>
    </cfRule>
  </conditionalFormatting>
  <conditionalFormatting sqref="A173">
    <cfRule type="containsText" dxfId="2399" priority="1158" operator="containsText" text="SELECIONAR FONTE">
      <formula>NOT(ISERROR(SEARCH("SELECIONAR FONTE",A173)))</formula>
    </cfRule>
  </conditionalFormatting>
  <conditionalFormatting sqref="A182">
    <cfRule type="containsText" dxfId="2398" priority="1152" operator="containsText" text="SELECIONAR FONTE">
      <formula>NOT(ISERROR(SEARCH("SELECIONAR FONTE",A182)))</formula>
    </cfRule>
  </conditionalFormatting>
  <conditionalFormatting sqref="A191:A195">
    <cfRule type="containsText" dxfId="2397" priority="1140" operator="containsText" text="SELECIONAR FONTE">
      <formula>NOT(ISERROR(SEARCH("SELECIONAR FONTE",A191)))</formula>
    </cfRule>
  </conditionalFormatting>
  <conditionalFormatting sqref="A204:A210 A231:A239 A268:A274 A380:A383 A507:A515 A574:A576 A585:A587 A640:A646 A685:A688 A697:A701 A1291:A1300 A1331:A1338">
    <cfRule type="containsText" dxfId="2396" priority="1261" operator="containsText" text="SELECIONAR FONTE">
      <formula>NOT(ISERROR(SEARCH("SELECIONAR FONTE",A204)))</formula>
    </cfRule>
  </conditionalFormatting>
  <conditionalFormatting sqref="A219:A222">
    <cfRule type="containsText" dxfId="2395" priority="1128" operator="containsText" text="SELECIONAR FONTE">
      <formula>NOT(ISERROR(SEARCH("SELECIONAR FONTE",A219)))</formula>
    </cfRule>
  </conditionalFormatting>
  <conditionalFormatting sqref="A248:A249">
    <cfRule type="containsText" dxfId="2394" priority="1116" operator="containsText" text="SELECIONAR FONTE">
      <formula>NOT(ISERROR(SEARCH("SELECIONAR FONTE",A248)))</formula>
    </cfRule>
  </conditionalFormatting>
  <conditionalFormatting sqref="A258:A259">
    <cfRule type="containsText" dxfId="2393" priority="1102" operator="containsText" text="SELECIONAR FONTE">
      <formula>NOT(ISERROR(SEARCH("SELECIONAR FONTE",A258)))</formula>
    </cfRule>
  </conditionalFormatting>
  <conditionalFormatting sqref="A283:A285">
    <cfRule type="containsText" dxfId="2392" priority="1096" operator="containsText" text="SELECIONAR FONTE">
      <formula>NOT(ISERROR(SEARCH("SELECIONAR FONTE",A283)))</formula>
    </cfRule>
  </conditionalFormatting>
  <conditionalFormatting sqref="A294:A300">
    <cfRule type="containsText" dxfId="2391" priority="1090" operator="containsText" text="SELECIONAR FONTE">
      <formula>NOT(ISERROR(SEARCH("SELECIONAR FONTE",A294)))</formula>
    </cfRule>
  </conditionalFormatting>
  <conditionalFormatting sqref="A309:A315">
    <cfRule type="containsText" dxfId="2390" priority="1071" operator="containsText" text="SELECIONAR FONTE">
      <formula>NOT(ISERROR(SEARCH("SELECIONAR FONTE",A309)))</formula>
    </cfRule>
  </conditionalFormatting>
  <conditionalFormatting sqref="A324:A330">
    <cfRule type="containsText" dxfId="2389" priority="1058" operator="containsText" text="SELECIONAR FONTE">
      <formula>NOT(ISERROR(SEARCH("SELECIONAR FONTE",A324)))</formula>
    </cfRule>
  </conditionalFormatting>
  <conditionalFormatting sqref="A339:A345">
    <cfRule type="containsText" dxfId="2388" priority="1043" operator="containsText" text="SELECIONAR FONTE">
      <formula>NOT(ISERROR(SEARCH("SELECIONAR FONTE",A339)))</formula>
    </cfRule>
  </conditionalFormatting>
  <conditionalFormatting sqref="A354:A360">
    <cfRule type="containsText" dxfId="2387" priority="1028" operator="containsText" text="SELECIONAR FONTE">
      <formula>NOT(ISERROR(SEARCH("SELECIONAR FONTE",A354)))</formula>
    </cfRule>
  </conditionalFormatting>
  <conditionalFormatting sqref="A369:A371">
    <cfRule type="containsText" dxfId="2386" priority="1018" operator="containsText" text="SELECIONAR FONTE">
      <formula>NOT(ISERROR(SEARCH("SELECIONAR FONTE",A369)))</formula>
    </cfRule>
  </conditionalFormatting>
  <conditionalFormatting sqref="A392:A398">
    <cfRule type="containsText" dxfId="2385" priority="999" operator="containsText" text="SELECIONAR FONTE">
      <formula>NOT(ISERROR(SEARCH("SELECIONAR FONTE",A392)))</formula>
    </cfRule>
  </conditionalFormatting>
  <conditionalFormatting sqref="A407:A409">
    <cfRule type="containsText" dxfId="2384" priority="1000" operator="containsText" text="SELECIONAR FONTE">
      <formula>NOT(ISERROR(SEARCH("SELECIONAR FONTE",A407)))</formula>
    </cfRule>
  </conditionalFormatting>
  <conditionalFormatting sqref="A418:A420">
    <cfRule type="containsText" dxfId="2383" priority="983" operator="containsText" text="SELECIONAR FONTE">
      <formula>NOT(ISERROR(SEARCH("SELECIONAR FONTE",A418)))</formula>
    </cfRule>
  </conditionalFormatting>
  <conditionalFormatting sqref="A429:A436">
    <cfRule type="containsText" dxfId="2382" priority="974" operator="containsText" text="SELECIONAR FONTE">
      <formula>NOT(ISERROR(SEARCH("SELECIONAR FONTE",A429)))</formula>
    </cfRule>
  </conditionalFormatting>
  <conditionalFormatting sqref="A445:A448">
    <cfRule type="containsText" dxfId="2381" priority="977" operator="containsText" text="SELECIONAR FONTE">
      <formula>NOT(ISERROR(SEARCH("SELECIONAR FONTE",A445)))</formula>
    </cfRule>
  </conditionalFormatting>
  <conditionalFormatting sqref="A457:A461">
    <cfRule type="containsText" dxfId="2380" priority="968" operator="containsText" text="SELECIONAR FONTE">
      <formula>NOT(ISERROR(SEARCH("SELECIONAR FONTE",A457)))</formula>
    </cfRule>
  </conditionalFormatting>
  <conditionalFormatting sqref="A470:A473">
    <cfRule type="containsText" dxfId="2379" priority="962" operator="containsText" text="SELECIONAR FONTE">
      <formula>NOT(ISERROR(SEARCH("SELECIONAR FONTE",A470)))</formula>
    </cfRule>
  </conditionalFormatting>
  <conditionalFormatting sqref="A482:A485">
    <cfRule type="containsText" dxfId="2378" priority="950" operator="containsText" text="SELECIONAR FONTE">
      <formula>NOT(ISERROR(SEARCH("SELECIONAR FONTE",A482)))</formula>
    </cfRule>
  </conditionalFormatting>
  <conditionalFormatting sqref="A494:A498">
    <cfRule type="containsText" dxfId="2377" priority="944" operator="containsText" text="SELECIONAR FONTE">
      <formula>NOT(ISERROR(SEARCH("SELECIONAR FONTE",A494)))</formula>
    </cfRule>
  </conditionalFormatting>
  <conditionalFormatting sqref="A524:A525">
    <cfRule type="containsText" dxfId="2376" priority="926" operator="containsText" text="SELECIONAR FONTE">
      <formula>NOT(ISERROR(SEARCH("SELECIONAR FONTE",A524)))</formula>
    </cfRule>
  </conditionalFormatting>
  <conditionalFormatting sqref="A534:A535">
    <cfRule type="containsText" dxfId="2375" priority="914" operator="containsText" text="SELECIONAR FONTE">
      <formula>NOT(ISERROR(SEARCH("SELECIONAR FONTE",A534)))</formula>
    </cfRule>
  </conditionalFormatting>
  <conditionalFormatting sqref="A544:A545">
    <cfRule type="containsText" dxfId="2374" priority="908" operator="containsText" text="SELECIONAR FONTE">
      <formula>NOT(ISERROR(SEARCH("SELECIONAR FONTE",A544)))</formula>
    </cfRule>
  </conditionalFormatting>
  <conditionalFormatting sqref="A554:A556">
    <cfRule type="containsText" dxfId="2373" priority="902" operator="containsText" text="SELECIONAR FONTE">
      <formula>NOT(ISERROR(SEARCH("SELECIONAR FONTE",A554)))</formula>
    </cfRule>
  </conditionalFormatting>
  <conditionalFormatting sqref="A565">
    <cfRule type="containsText" dxfId="2372" priority="920" operator="containsText" text="SELECIONAR FONTE">
      <formula>NOT(ISERROR(SEARCH("SELECIONAR FONTE",A565)))</formula>
    </cfRule>
  </conditionalFormatting>
  <conditionalFormatting sqref="A596:A597">
    <cfRule type="containsText" dxfId="2371" priority="878" operator="containsText" text="SELECIONAR FONTE">
      <formula>NOT(ISERROR(SEARCH("SELECIONAR FONTE",A596)))</formula>
    </cfRule>
  </conditionalFormatting>
  <conditionalFormatting sqref="A606:A608">
    <cfRule type="containsText" dxfId="2370" priority="872" operator="containsText" text="SELECIONAR FONTE">
      <formula>NOT(ISERROR(SEARCH("SELECIONAR FONTE",A606)))</formula>
    </cfRule>
  </conditionalFormatting>
  <conditionalFormatting sqref="A617:A619">
    <cfRule type="containsText" dxfId="2369" priority="856" operator="containsText" text="SELECIONAR FONTE">
      <formula>NOT(ISERROR(SEARCH("SELECIONAR FONTE",A617)))</formula>
    </cfRule>
  </conditionalFormatting>
  <conditionalFormatting sqref="A628:A631">
    <cfRule type="containsText" dxfId="2368" priority="840" operator="containsText" text="SELECIONAR FONTE">
      <formula>NOT(ISERROR(SEARCH("SELECIONAR FONTE",A628)))</formula>
    </cfRule>
  </conditionalFormatting>
  <conditionalFormatting sqref="A655:A661">
    <cfRule type="containsText" dxfId="2367" priority="821" operator="containsText" text="SELECIONAR FONTE">
      <formula>NOT(ISERROR(SEARCH("SELECIONAR FONTE",A655)))</formula>
    </cfRule>
  </conditionalFormatting>
  <conditionalFormatting sqref="A670:A676">
    <cfRule type="containsText" dxfId="2366" priority="804" operator="containsText" text="SELECIONAR FONTE">
      <formula>NOT(ISERROR(SEARCH("SELECIONAR FONTE",A670)))</formula>
    </cfRule>
  </conditionalFormatting>
  <conditionalFormatting sqref="A710:A714">
    <cfRule type="containsText" dxfId="2365" priority="785" operator="containsText" text="SELECIONAR FONTE">
      <formula>NOT(ISERROR(SEARCH("SELECIONAR FONTE",A710)))</formula>
    </cfRule>
  </conditionalFormatting>
  <conditionalFormatting sqref="A723:A726">
    <cfRule type="containsText" dxfId="2364" priority="776" operator="containsText" text="SELECIONAR FONTE">
      <formula>NOT(ISERROR(SEARCH("SELECIONAR FONTE",A723)))</formula>
    </cfRule>
  </conditionalFormatting>
  <conditionalFormatting sqref="A735">
    <cfRule type="containsText" dxfId="2363" priority="768" operator="containsText" text="SELECIONAR FONTE">
      <formula>NOT(ISERROR(SEARCH("SELECIONAR FONTE",A735)))</formula>
    </cfRule>
  </conditionalFormatting>
  <conditionalFormatting sqref="A744">
    <cfRule type="containsText" dxfId="2362" priority="762" operator="containsText" text="SELECIONAR FONTE">
      <formula>NOT(ISERROR(SEARCH("SELECIONAR FONTE",A744)))</formula>
    </cfRule>
  </conditionalFormatting>
  <conditionalFormatting sqref="A753">
    <cfRule type="containsText" dxfId="2361" priority="756" operator="containsText" text="SELECIONAR FONTE">
      <formula>NOT(ISERROR(SEARCH("SELECIONAR FONTE",A753)))</formula>
    </cfRule>
  </conditionalFormatting>
  <conditionalFormatting sqref="A762">
    <cfRule type="containsText" dxfId="2360" priority="748" operator="containsText" text="SELECIONAR FONTE">
      <formula>NOT(ISERROR(SEARCH("SELECIONAR FONTE",A762)))</formula>
    </cfRule>
  </conditionalFormatting>
  <conditionalFormatting sqref="A771:A777">
    <cfRule type="containsText" dxfId="2359" priority="742" operator="containsText" text="SELECIONAR FONTE">
      <formula>NOT(ISERROR(SEARCH("SELECIONAR FONTE",A771)))</formula>
    </cfRule>
  </conditionalFormatting>
  <conditionalFormatting sqref="A786:A789">
    <cfRule type="containsText" dxfId="2358" priority="736" operator="containsText" text="SELECIONAR FONTE">
      <formula>NOT(ISERROR(SEARCH("SELECIONAR FONTE",A786)))</formula>
    </cfRule>
  </conditionalFormatting>
  <conditionalFormatting sqref="A798:A808">
    <cfRule type="containsText" dxfId="2357" priority="641" operator="containsText" text="SELECIONAR FONTE">
      <formula>NOT(ISERROR(SEARCH("SELECIONAR FONTE",A798)))</formula>
    </cfRule>
  </conditionalFormatting>
  <conditionalFormatting sqref="A817:A826">
    <cfRule type="containsText" dxfId="2356" priority="629" operator="containsText" text="SELECIONAR FONTE">
      <formula>NOT(ISERROR(SEARCH("SELECIONAR FONTE",A817)))</formula>
    </cfRule>
  </conditionalFormatting>
  <conditionalFormatting sqref="A835:A844">
    <cfRule type="containsText" dxfId="2355" priority="605" operator="containsText" text="SELECIONAR FONTE">
      <formula>NOT(ISERROR(SEARCH("SELECIONAR FONTE",A835)))</formula>
    </cfRule>
  </conditionalFormatting>
  <conditionalFormatting sqref="A853:A857">
    <cfRule type="containsText" dxfId="2354" priority="611" operator="containsText" text="SELECIONAR FONTE">
      <formula>NOT(ISERROR(SEARCH("SELECIONAR FONTE",A853)))</formula>
    </cfRule>
  </conditionalFormatting>
  <conditionalFormatting sqref="A866:A869">
    <cfRule type="containsText" dxfId="2353" priority="600" operator="containsText" text="SELECIONAR FONTE">
      <formula>NOT(ISERROR(SEARCH("SELECIONAR FONTE",A866)))</formula>
    </cfRule>
  </conditionalFormatting>
  <conditionalFormatting sqref="A878:A880">
    <cfRule type="containsText" dxfId="2352" priority="594" operator="containsText" text="SELECIONAR FONTE">
      <formula>NOT(ISERROR(SEARCH("SELECIONAR FONTE",A878)))</formula>
    </cfRule>
  </conditionalFormatting>
  <conditionalFormatting sqref="A889:A892">
    <cfRule type="containsText" dxfId="2351" priority="582" operator="containsText" text="SELECIONAR FONTE">
      <formula>NOT(ISERROR(SEARCH("SELECIONAR FONTE",A889)))</formula>
    </cfRule>
  </conditionalFormatting>
  <conditionalFormatting sqref="A901:A904">
    <cfRule type="containsText" dxfId="2350" priority="565" operator="containsText" text="SELECIONAR FONTE">
      <formula>NOT(ISERROR(SEARCH("SELECIONAR FONTE",A901)))</formula>
    </cfRule>
  </conditionalFormatting>
  <conditionalFormatting sqref="A913:A915">
    <cfRule type="containsText" dxfId="2349" priority="557" operator="containsText" text="SELECIONAR FONTE">
      <formula>NOT(ISERROR(SEARCH("SELECIONAR FONTE",A913)))</formula>
    </cfRule>
  </conditionalFormatting>
  <conditionalFormatting sqref="A924:A926">
    <cfRule type="containsText" dxfId="2348" priority="549" operator="containsText" text="SELECIONAR FONTE">
      <formula>NOT(ISERROR(SEARCH("SELECIONAR FONTE",A924)))</formula>
    </cfRule>
  </conditionalFormatting>
  <conditionalFormatting sqref="A935:A937">
    <cfRule type="containsText" dxfId="2347" priority="539" operator="containsText" text="SELECIONAR FONTE">
      <formula>NOT(ISERROR(SEARCH("SELECIONAR FONTE",A935)))</formula>
    </cfRule>
  </conditionalFormatting>
  <conditionalFormatting sqref="A946:A949">
    <cfRule type="containsText" dxfId="2346" priority="531" operator="containsText" text="SELECIONAR FONTE">
      <formula>NOT(ISERROR(SEARCH("SELECIONAR FONTE",A946)))</formula>
    </cfRule>
  </conditionalFormatting>
  <conditionalFormatting sqref="A958:A960">
    <cfRule type="containsText" dxfId="2345" priority="523" operator="containsText" text="SELECIONAR FONTE">
      <formula>NOT(ISERROR(SEARCH("SELECIONAR FONTE",A958)))</formula>
    </cfRule>
  </conditionalFormatting>
  <conditionalFormatting sqref="A969:A972">
    <cfRule type="containsText" dxfId="2344" priority="515" operator="containsText" text="SELECIONAR FONTE">
      <formula>NOT(ISERROR(SEARCH("SELECIONAR FONTE",A969)))</formula>
    </cfRule>
  </conditionalFormatting>
  <conditionalFormatting sqref="A981:A984">
    <cfRule type="containsText" dxfId="2343" priority="505" operator="containsText" text="SELECIONAR FONTE">
      <formula>NOT(ISERROR(SEARCH("SELECIONAR FONTE",A981)))</formula>
    </cfRule>
  </conditionalFormatting>
  <conditionalFormatting sqref="A993:A995">
    <cfRule type="containsText" dxfId="2342" priority="497" operator="containsText" text="SELECIONAR FONTE">
      <formula>NOT(ISERROR(SEARCH("SELECIONAR FONTE",A993)))</formula>
    </cfRule>
  </conditionalFormatting>
  <conditionalFormatting sqref="A1004:A1006">
    <cfRule type="containsText" dxfId="2341" priority="489" operator="containsText" text="SELECIONAR FONTE">
      <formula>NOT(ISERROR(SEARCH("SELECIONAR FONTE",A1004)))</formula>
    </cfRule>
  </conditionalFormatting>
  <conditionalFormatting sqref="A1015:A1018">
    <cfRule type="containsText" dxfId="2340" priority="481" operator="containsText" text="SELECIONAR FONTE">
      <formula>NOT(ISERROR(SEARCH("SELECIONAR FONTE",A1015)))</formula>
    </cfRule>
  </conditionalFormatting>
  <conditionalFormatting sqref="A1027:A1028">
    <cfRule type="containsText" dxfId="2339" priority="473" operator="containsText" text="SELECIONAR FONTE">
      <formula>NOT(ISERROR(SEARCH("SELECIONAR FONTE",A1027)))</formula>
    </cfRule>
  </conditionalFormatting>
  <conditionalFormatting sqref="A1037:A1038">
    <cfRule type="containsText" dxfId="2338" priority="465" operator="containsText" text="SELECIONAR FONTE">
      <formula>NOT(ISERROR(SEARCH("SELECIONAR FONTE",A1037)))</formula>
    </cfRule>
  </conditionalFormatting>
  <conditionalFormatting sqref="A1047:A1049">
    <cfRule type="containsText" dxfId="2337" priority="457" operator="containsText" text="SELECIONAR FONTE">
      <formula>NOT(ISERROR(SEARCH("SELECIONAR FONTE",A1047)))</formula>
    </cfRule>
  </conditionalFormatting>
  <conditionalFormatting sqref="A1058:A1059">
    <cfRule type="containsText" dxfId="2336" priority="449" operator="containsText" text="SELECIONAR FONTE">
      <formula>NOT(ISERROR(SEARCH("SELECIONAR FONTE",A1058)))</formula>
    </cfRule>
  </conditionalFormatting>
  <conditionalFormatting sqref="A1068:A1070">
    <cfRule type="containsText" dxfId="2335" priority="441" operator="containsText" text="SELECIONAR FONTE">
      <formula>NOT(ISERROR(SEARCH("SELECIONAR FONTE",A1068)))</formula>
    </cfRule>
  </conditionalFormatting>
  <conditionalFormatting sqref="A1079:A1081">
    <cfRule type="containsText" dxfId="2334" priority="433" operator="containsText" text="SELECIONAR FONTE">
      <formula>NOT(ISERROR(SEARCH("SELECIONAR FONTE",A1079)))</formula>
    </cfRule>
  </conditionalFormatting>
  <conditionalFormatting sqref="A1090">
    <cfRule type="containsText" dxfId="2333" priority="436" operator="containsText" text="SELECIONAR FONTE">
      <formula>NOT(ISERROR(SEARCH("SELECIONAR FONTE",A1090)))</formula>
    </cfRule>
  </conditionalFormatting>
  <conditionalFormatting sqref="A1099:A1101">
    <cfRule type="containsText" dxfId="2332" priority="419" operator="containsText" text="SELECIONAR FONTE">
      <formula>NOT(ISERROR(SEARCH("SELECIONAR FONTE",A1099)))</formula>
    </cfRule>
  </conditionalFormatting>
  <conditionalFormatting sqref="A1110:A1115">
    <cfRule type="containsText" dxfId="2331" priority="422" operator="containsText" text="SELECIONAR FONTE">
      <formula>NOT(ISERROR(SEARCH("SELECIONAR FONTE",A1110)))</formula>
    </cfRule>
  </conditionalFormatting>
  <conditionalFormatting sqref="A1124:A1126">
    <cfRule type="containsText" dxfId="2330" priority="414" operator="containsText" text="SELECIONAR FONTE">
      <formula>NOT(ISERROR(SEARCH("SELECIONAR FONTE",A1124)))</formula>
    </cfRule>
  </conditionalFormatting>
  <conditionalFormatting sqref="A1135:A1136">
    <cfRule type="containsText" dxfId="2329" priority="398" operator="containsText" text="SELECIONAR FONTE">
      <formula>NOT(ISERROR(SEARCH("SELECIONAR FONTE",A1135)))</formula>
    </cfRule>
  </conditionalFormatting>
  <conditionalFormatting sqref="A1145:A1147">
    <cfRule type="containsText" dxfId="2328" priority="390" operator="containsText" text="SELECIONAR FONTE">
      <formula>NOT(ISERROR(SEARCH("SELECIONAR FONTE",A1145)))</formula>
    </cfRule>
  </conditionalFormatting>
  <conditionalFormatting sqref="A1156:A1158">
    <cfRule type="containsText" dxfId="2327" priority="382" operator="containsText" text="SELECIONAR FONTE">
      <formula>NOT(ISERROR(SEARCH("SELECIONAR FONTE",A1156)))</formula>
    </cfRule>
  </conditionalFormatting>
  <conditionalFormatting sqref="A1167:A1169">
    <cfRule type="containsText" dxfId="2326" priority="386" operator="containsText" text="SELECIONAR FONTE">
      <formula>NOT(ISERROR(SEARCH("SELECIONAR FONTE",A1167)))</formula>
    </cfRule>
  </conditionalFormatting>
  <conditionalFormatting sqref="A1178:A1180">
    <cfRule type="containsText" dxfId="2325" priority="368" operator="containsText" text="SELECIONAR FONTE">
      <formula>NOT(ISERROR(SEARCH("SELECIONAR FONTE",A1178)))</formula>
    </cfRule>
  </conditionalFormatting>
  <conditionalFormatting sqref="A1189:A1191">
    <cfRule type="containsText" dxfId="2324" priority="363" operator="containsText" text="SELECIONAR FONTE">
      <formula>NOT(ISERROR(SEARCH("SELECIONAR FONTE",A1189)))</formula>
    </cfRule>
  </conditionalFormatting>
  <conditionalFormatting sqref="A1200:A1202">
    <cfRule type="containsText" dxfId="2323" priority="353" operator="containsText" text="SELECIONAR FONTE">
      <formula>NOT(ISERROR(SEARCH("SELECIONAR FONTE",A1200)))</formula>
    </cfRule>
  </conditionalFormatting>
  <conditionalFormatting sqref="A1211:A1213">
    <cfRule type="containsText" dxfId="2322" priority="348" operator="containsText" text="SELECIONAR FONTE">
      <formula>NOT(ISERROR(SEARCH("SELECIONAR FONTE",A1211)))</formula>
    </cfRule>
  </conditionalFormatting>
  <conditionalFormatting sqref="A1222:A1224">
    <cfRule type="containsText" dxfId="2321" priority="338" operator="containsText" text="SELECIONAR FONTE">
      <formula>NOT(ISERROR(SEARCH("SELECIONAR FONTE",A1222)))</formula>
    </cfRule>
  </conditionalFormatting>
  <conditionalFormatting sqref="A1233:A1235">
    <cfRule type="containsText" dxfId="2320" priority="333" operator="containsText" text="SELECIONAR FONTE">
      <formula>NOT(ISERROR(SEARCH("SELECIONAR FONTE",A1233)))</formula>
    </cfRule>
  </conditionalFormatting>
  <conditionalFormatting sqref="A1244:A1246">
    <cfRule type="containsText" dxfId="2319" priority="323" operator="containsText" text="SELECIONAR FONTE">
      <formula>NOT(ISERROR(SEARCH("SELECIONAR FONTE",A1244)))</formula>
    </cfRule>
  </conditionalFormatting>
  <conditionalFormatting sqref="A1255:A1257">
    <cfRule type="containsText" dxfId="2318" priority="314" operator="containsText" text="SELECIONAR FONTE">
      <formula>NOT(ISERROR(SEARCH("SELECIONAR FONTE",A1255)))</formula>
    </cfRule>
  </conditionalFormatting>
  <conditionalFormatting sqref="A1266:A1271">
    <cfRule type="containsText" dxfId="2317" priority="318" operator="containsText" text="SELECIONAR FONTE">
      <formula>NOT(ISERROR(SEARCH("SELECIONAR FONTE",A1266)))</formula>
    </cfRule>
  </conditionalFormatting>
  <conditionalFormatting sqref="A1280:A1282">
    <cfRule type="containsText" dxfId="2316" priority="310" operator="containsText" text="SELECIONAR FONTE">
      <formula>NOT(ISERROR(SEARCH("SELECIONAR FONTE",A1280)))</formula>
    </cfRule>
  </conditionalFormatting>
  <conditionalFormatting sqref="A1309:A1312">
    <cfRule type="containsText" dxfId="2315" priority="298" operator="containsText" text="SELECIONAR FONTE">
      <formula>NOT(ISERROR(SEARCH("SELECIONAR FONTE",A1309)))</formula>
    </cfRule>
  </conditionalFormatting>
  <conditionalFormatting sqref="A1321:A1322">
    <cfRule type="containsText" dxfId="2314" priority="292" operator="containsText" text="SELECIONAR FONTE">
      <formula>NOT(ISERROR(SEARCH("SELECIONAR FONTE",A1321)))</formula>
    </cfRule>
  </conditionalFormatting>
  <conditionalFormatting sqref="A1347:A1352">
    <cfRule type="containsText" dxfId="2313" priority="280" operator="containsText" text="SELECIONAR FONTE">
      <formula>NOT(ISERROR(SEARCH("SELECIONAR FONTE",A1347)))</formula>
    </cfRule>
  </conditionalFormatting>
  <conditionalFormatting sqref="A1361">
    <cfRule type="containsText" dxfId="2312" priority="263" operator="containsText" text="SELECIONAR FONTE">
      <formula>NOT(ISERROR(SEARCH("SELECIONAR FONTE",A1361)))</formula>
    </cfRule>
  </conditionalFormatting>
  <conditionalFormatting sqref="A1370">
    <cfRule type="containsText" dxfId="2311" priority="257" operator="containsText" text="SELECIONAR FONTE">
      <formula>NOT(ISERROR(SEARCH("SELECIONAR FONTE",A1370)))</formula>
    </cfRule>
  </conditionalFormatting>
  <conditionalFormatting sqref="A1379:A1382">
    <cfRule type="containsText" dxfId="2310" priority="251" operator="containsText" text="SELECIONAR FONTE">
      <formula>NOT(ISERROR(SEARCH("SELECIONAR FONTE",A1379)))</formula>
    </cfRule>
  </conditionalFormatting>
  <conditionalFormatting sqref="A1391:A1394">
    <cfRule type="containsText" dxfId="2309" priority="234" operator="containsText" text="SELECIONAR FONTE">
      <formula>NOT(ISERROR(SEARCH("SELECIONAR FONTE",A1391)))</formula>
    </cfRule>
  </conditionalFormatting>
  <conditionalFormatting sqref="A1403:A1406">
    <cfRule type="containsText" dxfId="2308" priority="225" operator="containsText" text="SELECIONAR FONTE">
      <formula>NOT(ISERROR(SEARCH("SELECIONAR FONTE",A1403)))</formula>
    </cfRule>
  </conditionalFormatting>
  <conditionalFormatting sqref="A1415:A1418">
    <cfRule type="containsText" dxfId="2307" priority="216" operator="containsText" text="SELECIONAR FONTE">
      <formula>NOT(ISERROR(SEARCH("SELECIONAR FONTE",A1415)))</formula>
    </cfRule>
  </conditionalFormatting>
  <conditionalFormatting sqref="A1427:A1430">
    <cfRule type="containsText" dxfId="2306" priority="207" operator="containsText" text="SELECIONAR FONTE">
      <formula>NOT(ISERROR(SEARCH("SELECIONAR FONTE",A1427)))</formula>
    </cfRule>
  </conditionalFormatting>
  <conditionalFormatting sqref="A1439:A1442">
    <cfRule type="containsText" dxfId="2305" priority="188" operator="containsText" text="SELECIONAR FONTE">
      <formula>NOT(ISERROR(SEARCH("SELECIONAR FONTE",A1439)))</formula>
    </cfRule>
  </conditionalFormatting>
  <conditionalFormatting sqref="A1451:A1454">
    <cfRule type="containsText" dxfId="2304" priority="179" operator="containsText" text="SELECIONAR FONTE">
      <formula>NOT(ISERROR(SEARCH("SELECIONAR FONTE",A1451)))</formula>
    </cfRule>
  </conditionalFormatting>
  <conditionalFormatting sqref="A1463:A1466">
    <cfRule type="containsText" dxfId="2303" priority="171" operator="containsText" text="SELECIONAR FONTE">
      <formula>NOT(ISERROR(SEARCH("SELECIONAR FONTE",A1463)))</formula>
    </cfRule>
  </conditionalFormatting>
  <conditionalFormatting sqref="A1475:A1478">
    <cfRule type="containsText" dxfId="2302" priority="162" operator="containsText" text="SELECIONAR FONTE">
      <formula>NOT(ISERROR(SEARCH("SELECIONAR FONTE",A1475)))</formula>
    </cfRule>
  </conditionalFormatting>
  <conditionalFormatting sqref="A1487:A1490">
    <cfRule type="containsText" dxfId="2301" priority="154" operator="containsText" text="SELECIONAR FONTE">
      <formula>NOT(ISERROR(SEARCH("SELECIONAR FONTE",A1487)))</formula>
    </cfRule>
  </conditionalFormatting>
  <conditionalFormatting sqref="A1499:A1502">
    <cfRule type="containsText" dxfId="2300" priority="146" operator="containsText" text="SELECIONAR FONTE">
      <formula>NOT(ISERROR(SEARCH("SELECIONAR FONTE",A1499)))</formula>
    </cfRule>
  </conditionalFormatting>
  <conditionalFormatting sqref="A1511:A1512">
    <cfRule type="containsText" dxfId="2299" priority="128" operator="containsText" text="SELECIONAR FONTE">
      <formula>NOT(ISERROR(SEARCH("SELECIONAR FONTE",A1511)))</formula>
    </cfRule>
  </conditionalFormatting>
  <conditionalFormatting sqref="A1521:A1523">
    <cfRule type="containsText" dxfId="2298" priority="116" operator="containsText" text="SELECIONAR FONTE">
      <formula>NOT(ISERROR(SEARCH("SELECIONAR FONTE",A1521)))</formula>
    </cfRule>
  </conditionalFormatting>
  <conditionalFormatting sqref="A1532:A1537">
    <cfRule type="containsText" dxfId="2297" priority="110" operator="containsText" text="SELECIONAR FONTE">
      <formula>NOT(ISERROR(SEARCH("SELECIONAR FONTE",A1532)))</formula>
    </cfRule>
  </conditionalFormatting>
  <conditionalFormatting sqref="A1546:A1548">
    <cfRule type="containsText" dxfId="2296" priority="104" operator="containsText" text="SELECIONAR FONTE">
      <formula>NOT(ISERROR(SEARCH("SELECIONAR FONTE",A1546)))</formula>
    </cfRule>
  </conditionalFormatting>
  <conditionalFormatting sqref="A1557:A1558">
    <cfRule type="containsText" dxfId="2295" priority="98" operator="containsText" text="SELECIONAR FONTE">
      <formula>NOT(ISERROR(SEARCH("SELECIONAR FONTE",A1557)))</formula>
    </cfRule>
  </conditionalFormatting>
  <conditionalFormatting sqref="A1567:A1568">
    <cfRule type="containsText" dxfId="2294" priority="92" operator="containsText" text="SELECIONAR FONTE">
      <formula>NOT(ISERROR(SEARCH("SELECIONAR FONTE",A1567)))</formula>
    </cfRule>
  </conditionalFormatting>
  <conditionalFormatting sqref="A1577:A1579">
    <cfRule type="containsText" dxfId="2293" priority="77" operator="containsText" text="SELECIONAR FONTE">
      <formula>NOT(ISERROR(SEARCH("SELECIONAR FONTE",A1577)))</formula>
    </cfRule>
  </conditionalFormatting>
  <conditionalFormatting sqref="A1588:A1591">
    <cfRule type="containsText" dxfId="2292" priority="63" operator="containsText" text="SELECIONAR FONTE">
      <formula>NOT(ISERROR(SEARCH("SELECIONAR FONTE",A1588)))</formula>
    </cfRule>
  </conditionalFormatting>
  <conditionalFormatting sqref="A1600:A1603">
    <cfRule type="containsText" dxfId="2291" priority="55" operator="containsText" text="SELECIONAR FONTE">
      <formula>NOT(ISERROR(SEARCH("SELECIONAR FONTE",A1600)))</formula>
    </cfRule>
  </conditionalFormatting>
  <conditionalFormatting sqref="A1612:A1613">
    <cfRule type="containsText" dxfId="2290" priority="65" operator="containsText" text="SELECIONAR FONTE">
      <formula>NOT(ISERROR(SEARCH("SELECIONAR FONTE",A1612)))</formula>
    </cfRule>
  </conditionalFormatting>
  <conditionalFormatting sqref="A1622:A1624">
    <cfRule type="containsText" dxfId="2289" priority="43" operator="containsText" text="SELECIONAR FONTE">
      <formula>NOT(ISERROR(SEARCH("SELECIONAR FONTE",A1622)))</formula>
    </cfRule>
  </conditionalFormatting>
  <conditionalFormatting sqref="A1633:A1635">
    <cfRule type="containsText" dxfId="2288" priority="37" operator="containsText" text="SELECIONAR FONTE">
      <formula>NOT(ISERROR(SEARCH("SELECIONAR FONTE",A1633)))</formula>
    </cfRule>
  </conditionalFormatting>
  <conditionalFormatting sqref="A1656:A1658">
    <cfRule type="containsText" dxfId="2287" priority="25" operator="containsText" text="SELECIONAR FONTE">
      <formula>NOT(ISERROR(SEARCH("SELECIONAR FONTE",A1656)))</formula>
    </cfRule>
  </conditionalFormatting>
  <conditionalFormatting sqref="A1667:A1669">
    <cfRule type="containsText" dxfId="2286" priority="11" operator="containsText" text="SELECIONAR FONTE">
      <formula>NOT(ISERROR(SEARCH("SELECIONAR FONTE",A1667)))</formula>
    </cfRule>
  </conditionalFormatting>
  <conditionalFormatting sqref="A1678:A1680">
    <cfRule type="containsText" dxfId="2285" priority="3" operator="containsText" text="SELECIONAR FONTE">
      <formula>NOT(ISERROR(SEARCH("SELECIONAR FONTE",A1678)))</formula>
    </cfRule>
  </conditionalFormatting>
  <conditionalFormatting sqref="A1689:A1691">
    <cfRule type="containsText" dxfId="2284" priority="1" operator="containsText" text="SELECIONAR FONTE">
      <formula>NOT(ISERROR(SEARCH("SELECIONAR FONTE",A1689)))</formula>
    </cfRule>
  </conditionalFormatting>
  <conditionalFormatting sqref="C13:C17 G1644:G1647">
    <cfRule type="containsBlanks" dxfId="2283" priority="1259" stopIfTrue="1">
      <formula>LEN(TRIM(C13))=0</formula>
    </cfRule>
  </conditionalFormatting>
  <conditionalFormatting sqref="C26:C28">
    <cfRule type="containsBlanks" dxfId="2282" priority="1242" stopIfTrue="1">
      <formula>LEN(TRIM(C26))=0</formula>
    </cfRule>
  </conditionalFormatting>
  <conditionalFormatting sqref="C37:C38">
    <cfRule type="containsBlanks" dxfId="2281" priority="1247" stopIfTrue="1">
      <formula>LEN(TRIM(C37))=0</formula>
    </cfRule>
  </conditionalFormatting>
  <conditionalFormatting sqref="C47:C59">
    <cfRule type="containsBlanks" dxfId="2280" priority="1214" stopIfTrue="1">
      <formula>LEN(TRIM(C47))=0</formula>
    </cfRule>
  </conditionalFormatting>
  <conditionalFormatting sqref="C68:C82">
    <cfRule type="containsBlanks" dxfId="2279" priority="1206" stopIfTrue="1">
      <formula>LEN(TRIM(C68))=0</formula>
    </cfRule>
  </conditionalFormatting>
  <conditionalFormatting sqref="C91:C98">
    <cfRule type="containsBlanks" dxfId="2278" priority="136" stopIfTrue="1">
      <formula>LEN(TRIM(C91))=0</formula>
    </cfRule>
  </conditionalFormatting>
  <conditionalFormatting sqref="C107:C108">
    <cfRule type="containsBlanks" dxfId="2277" priority="1198" stopIfTrue="1">
      <formula>LEN(TRIM(C107))=0</formula>
    </cfRule>
  </conditionalFormatting>
  <conditionalFormatting sqref="C117:C120">
    <cfRule type="containsBlanks" dxfId="2276" priority="1192" stopIfTrue="1">
      <formula>LEN(TRIM(C117))=0</formula>
    </cfRule>
  </conditionalFormatting>
  <conditionalFormatting sqref="C524:C525">
    <cfRule type="containsBlanks" dxfId="2249" priority="930" stopIfTrue="1">
      <formula>LEN(TRIM(C524))=0</formula>
    </cfRule>
  </conditionalFormatting>
  <conditionalFormatting sqref="C534:C535">
    <cfRule type="containsBlanks" dxfId="2248" priority="918" stopIfTrue="1">
      <formula>LEN(TRIM(C534))=0</formula>
    </cfRule>
  </conditionalFormatting>
  <conditionalFormatting sqref="C544:C545">
    <cfRule type="containsBlanks" dxfId="2247" priority="912" stopIfTrue="1">
      <formula>LEN(TRIM(C544))=0</formula>
    </cfRule>
  </conditionalFormatting>
  <conditionalFormatting sqref="C554:C556">
    <cfRule type="containsBlanks" dxfId="2246" priority="906" stopIfTrue="1">
      <formula>LEN(TRIM(C554))=0</formula>
    </cfRule>
  </conditionalFormatting>
  <conditionalFormatting sqref="C565">
    <cfRule type="containsBlanks" dxfId="2245" priority="924" stopIfTrue="1">
      <formula>LEN(TRIM(C565))=0</formula>
    </cfRule>
  </conditionalFormatting>
  <conditionalFormatting sqref="C596:C597">
    <cfRule type="containsBlanks" dxfId="2244" priority="882" stopIfTrue="1">
      <formula>LEN(TRIM(C596))=0</formula>
    </cfRule>
  </conditionalFormatting>
  <conditionalFormatting sqref="C606:C607">
    <cfRule type="containsBlanks" dxfId="2243" priority="876" stopIfTrue="1">
      <formula>LEN(TRIM(C606))=0</formula>
    </cfRule>
  </conditionalFormatting>
  <conditionalFormatting sqref="D10">
    <cfRule type="containsText" dxfId="2154" priority="1257" stopIfTrue="1" operator="containsText" text="(DESCRITIVO)">
      <formula>NOT(ISERROR(SEARCH("(DESCRITIVO)",D10)))</formula>
    </cfRule>
  </conditionalFormatting>
  <conditionalFormatting sqref="D23">
    <cfRule type="containsText" dxfId="2153" priority="1251" stopIfTrue="1" operator="containsText" text="(DESCRITIVO)">
      <formula>NOT(ISERROR(SEARCH("(DESCRITIVO)",D23)))</formula>
    </cfRule>
  </conditionalFormatting>
  <conditionalFormatting sqref="D34">
    <cfRule type="containsText" dxfId="2152" priority="1245" stopIfTrue="1" operator="containsText" text="(DESCRITIVO)">
      <formula>NOT(ISERROR(SEARCH("(DESCRITIVO)",D34)))</formula>
    </cfRule>
  </conditionalFormatting>
  <conditionalFormatting sqref="D44">
    <cfRule type="containsText" dxfId="2151" priority="1223" stopIfTrue="1" operator="containsText" text="(DESCRITIVO)">
      <formula>NOT(ISERROR(SEARCH("(DESCRITIVO)",D44)))</formula>
    </cfRule>
  </conditionalFormatting>
  <conditionalFormatting sqref="D65">
    <cfRule type="containsText" dxfId="2150" priority="1207" stopIfTrue="1" operator="containsText" text="(DESCRITIVO)">
      <formula>NOT(ISERROR(SEARCH("(DESCRITIVO)",D65)))</formula>
    </cfRule>
  </conditionalFormatting>
  <conditionalFormatting sqref="D88">
    <cfRule type="containsText" dxfId="2149" priority="1210" stopIfTrue="1" operator="containsText" text="(DESCRITIVO)">
      <formula>NOT(ISERROR(SEARCH("(DESCRITIVO)",D88)))</formula>
    </cfRule>
  </conditionalFormatting>
  <conditionalFormatting sqref="D104">
    <cfRule type="containsText" dxfId="2148" priority="1196" stopIfTrue="1" operator="containsText" text="(DESCRITIVO)">
      <formula>NOT(ISERROR(SEARCH("(DESCRITIVO)",D104)))</formula>
    </cfRule>
  </conditionalFormatting>
  <conditionalFormatting sqref="D114">
    <cfRule type="containsText" dxfId="2147" priority="1190" stopIfTrue="1" operator="containsText" text="(DESCRITIVO)">
      <formula>NOT(ISERROR(SEARCH("(DESCRITIVO)",D114)))</formula>
    </cfRule>
  </conditionalFormatting>
  <conditionalFormatting sqref="D129">
    <cfRule type="containsText" dxfId="2146" priority="1184" stopIfTrue="1" operator="containsText" text="(DESCRITIVO)">
      <formula>NOT(ISERROR(SEARCH("(DESCRITIVO)",D129)))</formula>
    </cfRule>
  </conditionalFormatting>
  <conditionalFormatting sqref="D138">
    <cfRule type="containsText" dxfId="2145" priority="1178" stopIfTrue="1" operator="containsText" text="(DESCRITIVO)">
      <formula>NOT(ISERROR(SEARCH("(DESCRITIVO)",D138)))</formula>
    </cfRule>
  </conditionalFormatting>
  <conditionalFormatting sqref="D152">
    <cfRule type="containsText" dxfId="2144" priority="1172" stopIfTrue="1" operator="containsText" text="(DESCRITIVO)">
      <formula>NOT(ISERROR(SEARCH("(DESCRITIVO)",D152)))</formula>
    </cfRule>
  </conditionalFormatting>
  <conditionalFormatting sqref="D161">
    <cfRule type="containsText" dxfId="2143" priority="1166" stopIfTrue="1" operator="containsText" text="(DESCRITIVO)">
      <formula>NOT(ISERROR(SEARCH("(DESCRITIVO)",D161)))</formula>
    </cfRule>
  </conditionalFormatting>
  <conditionalFormatting sqref="D170">
    <cfRule type="containsText" dxfId="2142" priority="1160" stopIfTrue="1" operator="containsText" text="(DESCRITIVO)">
      <formula>NOT(ISERROR(SEARCH("(DESCRITIVO)",D170)))</formula>
    </cfRule>
  </conditionalFormatting>
  <conditionalFormatting sqref="D179">
    <cfRule type="containsText" dxfId="2141" priority="1154" stopIfTrue="1" operator="containsText" text="(DESCRITIVO)">
      <formula>NOT(ISERROR(SEARCH("(DESCRITIVO)",D179)))</formula>
    </cfRule>
  </conditionalFormatting>
  <conditionalFormatting sqref="D188">
    <cfRule type="containsText" dxfId="2140" priority="1142" stopIfTrue="1" operator="containsText" text="(DESCRITIVO)">
      <formula>NOT(ISERROR(SEARCH("(DESCRITIVO)",D188)))</formula>
    </cfRule>
  </conditionalFormatting>
  <conditionalFormatting sqref="D201">
    <cfRule type="containsText" dxfId="2139" priority="1136" stopIfTrue="1" operator="containsText" text="(DESCRITIVO)">
      <formula>NOT(ISERROR(SEARCH("(DESCRITIVO)",D201)))</formula>
    </cfRule>
  </conditionalFormatting>
  <conditionalFormatting sqref="D216">
    <cfRule type="containsText" dxfId="2138" priority="1130" stopIfTrue="1" operator="containsText" text="(DESCRITIVO)">
      <formula>NOT(ISERROR(SEARCH("(DESCRITIVO)",D216)))</formula>
    </cfRule>
  </conditionalFormatting>
  <conditionalFormatting sqref="D228">
    <cfRule type="containsText" dxfId="2137" priority="1124" stopIfTrue="1" operator="containsText" text="(DESCRITIVO)">
      <formula>NOT(ISERROR(SEARCH("(DESCRITIVO)",D228)))</formula>
    </cfRule>
  </conditionalFormatting>
  <conditionalFormatting sqref="D245">
    <cfRule type="containsText" dxfId="2136" priority="1118" stopIfTrue="1" operator="containsText" text="(DESCRITIVO)">
      <formula>NOT(ISERROR(SEARCH("(DESCRITIVO)",D245)))</formula>
    </cfRule>
  </conditionalFormatting>
  <conditionalFormatting sqref="D255">
    <cfRule type="containsText" dxfId="2135" priority="1112" stopIfTrue="1" operator="containsText" text="(DESCRITIVO)">
      <formula>NOT(ISERROR(SEARCH("(DESCRITIVO)",D255)))</formula>
    </cfRule>
  </conditionalFormatting>
  <conditionalFormatting sqref="D265">
    <cfRule type="containsText" dxfId="2134" priority="1106" stopIfTrue="1" operator="containsText" text="(DESCRITIVO)">
      <formula>NOT(ISERROR(SEARCH("(DESCRITIVO)",D265)))</formula>
    </cfRule>
  </conditionalFormatting>
  <conditionalFormatting sqref="D280">
    <cfRule type="containsText" dxfId="2133" priority="1098" stopIfTrue="1" operator="containsText" text="(DESCRITIVO)">
      <formula>NOT(ISERROR(SEARCH("(DESCRITIVO)",D280)))</formula>
    </cfRule>
  </conditionalFormatting>
  <conditionalFormatting sqref="D291">
    <cfRule type="containsText" dxfId="2132" priority="1092" stopIfTrue="1" operator="containsText" text="(DESCRITIVO)">
      <formula>NOT(ISERROR(SEARCH("(DESCRITIVO)",D291)))</formula>
    </cfRule>
  </conditionalFormatting>
  <conditionalFormatting sqref="D306">
    <cfRule type="containsText" dxfId="2131" priority="1085" stopIfTrue="1" operator="containsText" text="(DESCRITIVO)">
      <formula>NOT(ISERROR(SEARCH("(DESCRITIVO)",D306)))</formula>
    </cfRule>
  </conditionalFormatting>
  <conditionalFormatting sqref="D321">
    <cfRule type="containsText" dxfId="2130" priority="1078" stopIfTrue="1" operator="containsText" text="(DESCRITIVO)">
      <formula>NOT(ISERROR(SEARCH("(DESCRITIVO)",D321)))</formula>
    </cfRule>
  </conditionalFormatting>
  <conditionalFormatting sqref="D336">
    <cfRule type="containsText" dxfId="2129" priority="1065" stopIfTrue="1" operator="containsText" text="(DESCRITIVO)">
      <formula>NOT(ISERROR(SEARCH("(DESCRITIVO)",D336)))</formula>
    </cfRule>
  </conditionalFormatting>
  <conditionalFormatting sqref="D351">
    <cfRule type="containsText" dxfId="2128" priority="1051" stopIfTrue="1" operator="containsText" text="(DESCRITIVO)">
      <formula>NOT(ISERROR(SEARCH("(DESCRITIVO)",D351)))</formula>
    </cfRule>
  </conditionalFormatting>
  <conditionalFormatting sqref="D366">
    <cfRule type="containsText" dxfId="2127" priority="1020" stopIfTrue="1" operator="containsText" text="(DESCRITIVO)">
      <formula>NOT(ISERROR(SEARCH("(DESCRITIVO)",D366)))</formula>
    </cfRule>
  </conditionalFormatting>
  <conditionalFormatting sqref="D377">
    <cfRule type="containsText" dxfId="2126" priority="1014" stopIfTrue="1" operator="containsText" text="(DESCRITIVO)">
      <formula>NOT(ISERROR(SEARCH("(DESCRITIVO)",D377)))</formula>
    </cfRule>
  </conditionalFormatting>
  <conditionalFormatting sqref="D389">
    <cfRule type="containsText" dxfId="2125" priority="1008" stopIfTrue="1" operator="containsText" text="(DESCRITIVO)">
      <formula>NOT(ISERROR(SEARCH("(DESCRITIVO)",D389)))</formula>
    </cfRule>
  </conditionalFormatting>
  <conditionalFormatting sqref="D404">
    <cfRule type="containsText" dxfId="2124" priority="1002" stopIfTrue="1" operator="containsText" text="(DESCRITIVO)">
      <formula>NOT(ISERROR(SEARCH("(DESCRITIVO)",D404)))</formula>
    </cfRule>
  </conditionalFormatting>
  <conditionalFormatting sqref="D415">
    <cfRule type="containsText" dxfId="2123" priority="995" stopIfTrue="1" operator="containsText" text="(DESCRITIVO)">
      <formula>NOT(ISERROR(SEARCH("(DESCRITIVO)",D415)))</formula>
    </cfRule>
  </conditionalFormatting>
  <conditionalFormatting sqref="D426">
    <cfRule type="containsText" dxfId="2122" priority="989" stopIfTrue="1" operator="containsText" text="(DESCRITIVO)">
      <formula>NOT(ISERROR(SEARCH("(DESCRITIVO)",D426)))</formula>
    </cfRule>
  </conditionalFormatting>
  <conditionalFormatting sqref="D442">
    <cfRule type="containsText" dxfId="2121" priority="979" stopIfTrue="1" operator="containsText" text="(DESCRITIVO)">
      <formula>NOT(ISERROR(SEARCH("(DESCRITIVO)",D442)))</formula>
    </cfRule>
  </conditionalFormatting>
  <conditionalFormatting sqref="D454">
    <cfRule type="containsText" dxfId="2120" priority="970" stopIfTrue="1" operator="containsText" text="(DESCRITIVO)">
      <formula>NOT(ISERROR(SEARCH("(DESCRITIVO)",D454)))</formula>
    </cfRule>
  </conditionalFormatting>
  <conditionalFormatting sqref="D467">
    <cfRule type="containsText" dxfId="2119" priority="964" stopIfTrue="1" operator="containsText" text="(DESCRITIVO)">
      <formula>NOT(ISERROR(SEARCH("(DESCRITIVO)",D467)))</formula>
    </cfRule>
  </conditionalFormatting>
  <conditionalFormatting sqref="D479">
    <cfRule type="containsText" dxfId="2118" priority="952" stopIfTrue="1" operator="containsText" text="(DESCRITIVO)">
      <formula>NOT(ISERROR(SEARCH("(DESCRITIVO)",D479)))</formula>
    </cfRule>
  </conditionalFormatting>
  <conditionalFormatting sqref="D491">
    <cfRule type="containsText" dxfId="2117" priority="946" stopIfTrue="1" operator="containsText" text="(DESCRITIVO)">
      <formula>NOT(ISERROR(SEARCH("(DESCRITIVO)",D491)))</formula>
    </cfRule>
  </conditionalFormatting>
  <conditionalFormatting sqref="D504">
    <cfRule type="containsText" dxfId="2116" priority="934" stopIfTrue="1" operator="containsText" text="(DESCRITIVO)">
      <formula>NOT(ISERROR(SEARCH("(DESCRITIVO)",D504)))</formula>
    </cfRule>
  </conditionalFormatting>
  <conditionalFormatting sqref="D521">
    <cfRule type="containsText" dxfId="2115" priority="928" stopIfTrue="1" operator="containsText" text="(DESCRITIVO)">
      <formula>NOT(ISERROR(SEARCH("(DESCRITIVO)",D521)))</formula>
    </cfRule>
  </conditionalFormatting>
  <conditionalFormatting sqref="D531">
    <cfRule type="containsText" dxfId="2114" priority="916" stopIfTrue="1" operator="containsText" text="(DESCRITIVO)">
      <formula>NOT(ISERROR(SEARCH("(DESCRITIVO)",D531)))</formula>
    </cfRule>
  </conditionalFormatting>
  <conditionalFormatting sqref="D541">
    <cfRule type="containsText" dxfId="2113" priority="910" stopIfTrue="1" operator="containsText" text="(DESCRITIVO)">
      <formula>NOT(ISERROR(SEARCH("(DESCRITIVO)",D541)))</formula>
    </cfRule>
  </conditionalFormatting>
  <conditionalFormatting sqref="D551">
    <cfRule type="containsText" dxfId="2112" priority="904" stopIfTrue="1" operator="containsText" text="(DESCRITIVO)">
      <formula>NOT(ISERROR(SEARCH("(DESCRITIVO)",D551)))</formula>
    </cfRule>
  </conditionalFormatting>
  <conditionalFormatting sqref="D562">
    <cfRule type="containsText" dxfId="2111" priority="922" stopIfTrue="1" operator="containsText" text="(DESCRITIVO)">
      <formula>NOT(ISERROR(SEARCH("(DESCRITIVO)",D562)))</formula>
    </cfRule>
  </conditionalFormatting>
  <conditionalFormatting sqref="D571">
    <cfRule type="containsText" dxfId="2110" priority="898" stopIfTrue="1" operator="containsText" text="(DESCRITIVO)">
      <formula>NOT(ISERROR(SEARCH("(DESCRITIVO)",D571)))</formula>
    </cfRule>
  </conditionalFormatting>
  <conditionalFormatting sqref="D582">
    <cfRule type="containsText" dxfId="2109" priority="892" stopIfTrue="1" operator="containsText" text="(DESCRITIVO)">
      <formula>NOT(ISERROR(SEARCH("(DESCRITIVO)",D582)))</formula>
    </cfRule>
  </conditionalFormatting>
  <conditionalFormatting sqref="D593">
    <cfRule type="containsText" dxfId="2108" priority="880" stopIfTrue="1" operator="containsText" text="(DESCRITIVO)">
      <formula>NOT(ISERROR(SEARCH("(DESCRITIVO)",D593)))</formula>
    </cfRule>
  </conditionalFormatting>
  <conditionalFormatting sqref="D603">
    <cfRule type="containsText" dxfId="2107" priority="874" stopIfTrue="1" operator="containsText" text="(DESCRITIVO)">
      <formula>NOT(ISERROR(SEARCH("(DESCRITIVO)",D603)))</formula>
    </cfRule>
  </conditionalFormatting>
  <conditionalFormatting sqref="D614">
    <cfRule type="containsText" dxfId="2106" priority="859" stopIfTrue="1" operator="containsText" text="(DESCRITIVO)">
      <formula>NOT(ISERROR(SEARCH("(DESCRITIVO)",D614)))</formula>
    </cfRule>
  </conditionalFormatting>
  <conditionalFormatting sqref="D625">
    <cfRule type="containsText" dxfId="2105" priority="852" stopIfTrue="1" operator="containsText" text="(DESCRITIVO)">
      <formula>NOT(ISERROR(SEARCH("(DESCRITIVO)",D625)))</formula>
    </cfRule>
  </conditionalFormatting>
  <conditionalFormatting sqref="D637">
    <cfRule type="containsText" dxfId="2104" priority="844" stopIfTrue="1" operator="containsText" text="(DESCRITIVO)">
      <formula>NOT(ISERROR(SEARCH("(DESCRITIVO)",D637)))</formula>
    </cfRule>
  </conditionalFormatting>
  <conditionalFormatting sqref="D652">
    <cfRule type="containsText" dxfId="2103" priority="836" stopIfTrue="1" operator="containsText" text="(DESCRITIVO)">
      <formula>NOT(ISERROR(SEARCH("(DESCRITIVO)",D652)))</formula>
    </cfRule>
  </conditionalFormatting>
  <conditionalFormatting sqref="D667">
    <cfRule type="containsText" dxfId="2102" priority="807" stopIfTrue="1" operator="containsText" text="(DESCRITIVO)">
      <formula>NOT(ISERROR(SEARCH("(DESCRITIVO)",D667)))</formula>
    </cfRule>
  </conditionalFormatting>
  <conditionalFormatting sqref="D682">
    <cfRule type="containsText" dxfId="2101" priority="810" stopIfTrue="1" operator="containsText" text="(DESCRITIVO)">
      <formula>NOT(ISERROR(SEARCH("(DESCRITIVO)",D682)))</formula>
    </cfRule>
  </conditionalFormatting>
  <conditionalFormatting sqref="D694">
    <cfRule type="containsText" dxfId="2100" priority="793" stopIfTrue="1" operator="containsText" text="(DESCRITIVO)">
      <formula>NOT(ISERROR(SEARCH("(DESCRITIVO)",D694)))</formula>
    </cfRule>
  </conditionalFormatting>
  <conditionalFormatting sqref="D707">
    <cfRule type="containsText" dxfId="2099" priority="787" stopIfTrue="1" operator="containsText" text="(DESCRITIVO)">
      <formula>NOT(ISERROR(SEARCH("(DESCRITIVO)",D707)))</formula>
    </cfRule>
  </conditionalFormatting>
  <conditionalFormatting sqref="D720">
    <cfRule type="containsText" dxfId="2098" priority="778" stopIfTrue="1" operator="containsText" text="(DESCRITIVO)">
      <formula>NOT(ISERROR(SEARCH("(DESCRITIVO)",D720)))</formula>
    </cfRule>
  </conditionalFormatting>
  <conditionalFormatting sqref="D732">
    <cfRule type="containsText" dxfId="2097" priority="770" stopIfTrue="1" operator="containsText" text="(DESCRITIVO)">
      <formula>NOT(ISERROR(SEARCH("(DESCRITIVO)",D732)))</formula>
    </cfRule>
  </conditionalFormatting>
  <conditionalFormatting sqref="D741">
    <cfRule type="containsText" dxfId="2096" priority="755" stopIfTrue="1" operator="containsText" text="(DESCRITIVO)">
      <formula>NOT(ISERROR(SEARCH("(DESCRITIVO)",D741)))</formula>
    </cfRule>
  </conditionalFormatting>
  <conditionalFormatting sqref="D750">
    <cfRule type="containsText" dxfId="2095" priority="758" stopIfTrue="1" operator="containsText" text="(DESCRITIVO)">
      <formula>NOT(ISERROR(SEARCH("(DESCRITIVO)",D750)))</formula>
    </cfRule>
  </conditionalFormatting>
  <conditionalFormatting sqref="D759">
    <cfRule type="containsText" dxfId="2094" priority="750" stopIfTrue="1" operator="containsText" text="(DESCRITIVO)">
      <formula>NOT(ISERROR(SEARCH("(DESCRITIVO)",D759)))</formula>
    </cfRule>
  </conditionalFormatting>
  <conditionalFormatting sqref="D768">
    <cfRule type="containsText" dxfId="2093" priority="744" stopIfTrue="1" operator="containsText" text="(DESCRITIVO)">
      <formula>NOT(ISERROR(SEARCH("(DESCRITIVO)",D768)))</formula>
    </cfRule>
  </conditionalFormatting>
  <conditionalFormatting sqref="D783">
    <cfRule type="containsText" dxfId="2092" priority="738" stopIfTrue="1" operator="containsText" text="(DESCRITIVO)">
      <formula>NOT(ISERROR(SEARCH("(DESCRITIVO)",D783)))</formula>
    </cfRule>
  </conditionalFormatting>
  <conditionalFormatting sqref="D795">
    <cfRule type="containsText" dxfId="2091" priority="638" stopIfTrue="1" operator="containsText" text="(DESCRITIVO)">
      <formula>NOT(ISERROR(SEARCH("(DESCRITIVO)",D795)))</formula>
    </cfRule>
  </conditionalFormatting>
  <conditionalFormatting sqref="D814">
    <cfRule type="containsText" dxfId="2090" priority="626" stopIfTrue="1" operator="containsText" text="(DESCRITIVO)">
      <formula>NOT(ISERROR(SEARCH("(DESCRITIVO)",D814)))</formula>
    </cfRule>
  </conditionalFormatting>
  <conditionalFormatting sqref="D832">
    <cfRule type="containsText" dxfId="2089" priority="616" stopIfTrue="1" operator="containsText" text="(DESCRITIVO)">
      <formula>NOT(ISERROR(SEARCH("(DESCRITIVO)",D832)))</formula>
    </cfRule>
  </conditionalFormatting>
  <conditionalFormatting sqref="D850">
    <cfRule type="containsText" dxfId="2088" priority="608" stopIfTrue="1" operator="containsText" text="(DESCRITIVO)">
      <formula>NOT(ISERROR(SEARCH("(DESCRITIVO)",D850)))</formula>
    </cfRule>
  </conditionalFormatting>
  <conditionalFormatting sqref="D863">
    <cfRule type="containsText" dxfId="2087" priority="597" stopIfTrue="1" operator="containsText" text="(DESCRITIVO)">
      <formula>NOT(ISERROR(SEARCH("(DESCRITIVO)",D863)))</formula>
    </cfRule>
  </conditionalFormatting>
  <conditionalFormatting sqref="D875">
    <cfRule type="containsText" dxfId="2086" priority="591" stopIfTrue="1" operator="containsText" text="(DESCRITIVO)">
      <formula>NOT(ISERROR(SEARCH("(DESCRITIVO)",D875)))</formula>
    </cfRule>
  </conditionalFormatting>
  <conditionalFormatting sqref="D886">
    <cfRule type="containsText" dxfId="2085" priority="585" stopIfTrue="1" operator="containsText" text="(DESCRITIVO)">
      <formula>NOT(ISERROR(SEARCH("(DESCRITIVO)",D886)))</formula>
    </cfRule>
  </conditionalFormatting>
  <conditionalFormatting sqref="D898">
    <cfRule type="containsText" dxfId="2084" priority="573" stopIfTrue="1" operator="containsText" text="(DESCRITIVO)">
      <formula>NOT(ISERROR(SEARCH("(DESCRITIVO)",D898)))</formula>
    </cfRule>
  </conditionalFormatting>
  <conditionalFormatting sqref="D910">
    <cfRule type="containsText" dxfId="2083" priority="567" stopIfTrue="1" operator="containsText" text="(DESCRITIVO)">
      <formula>NOT(ISERROR(SEARCH("(DESCRITIVO)",D910)))</formula>
    </cfRule>
  </conditionalFormatting>
  <conditionalFormatting sqref="D921">
    <cfRule type="containsText" dxfId="2082" priority="559" stopIfTrue="1" operator="containsText" text="(DESCRITIVO)">
      <formula>NOT(ISERROR(SEARCH("(DESCRITIVO)",D921)))</formula>
    </cfRule>
  </conditionalFormatting>
  <conditionalFormatting sqref="D932">
    <cfRule type="containsText" dxfId="2081" priority="551" stopIfTrue="1" operator="containsText" text="(DESCRITIVO)">
      <formula>NOT(ISERROR(SEARCH("(DESCRITIVO)",D932)))</formula>
    </cfRule>
  </conditionalFormatting>
  <conditionalFormatting sqref="D943">
    <cfRule type="containsText" dxfId="2080" priority="543" stopIfTrue="1" operator="containsText" text="(DESCRITIVO)">
      <formula>NOT(ISERROR(SEARCH("(DESCRITIVO)",D943)))</formula>
    </cfRule>
  </conditionalFormatting>
  <conditionalFormatting sqref="D955">
    <cfRule type="containsText" dxfId="2079" priority="533" stopIfTrue="1" operator="containsText" text="(DESCRITIVO)">
      <formula>NOT(ISERROR(SEARCH("(DESCRITIVO)",D955)))</formula>
    </cfRule>
  </conditionalFormatting>
  <conditionalFormatting sqref="D966">
    <cfRule type="containsText" dxfId="2078" priority="525" stopIfTrue="1" operator="containsText" text="(DESCRITIVO)">
      <formula>NOT(ISERROR(SEARCH("(DESCRITIVO)",D966)))</formula>
    </cfRule>
  </conditionalFormatting>
  <conditionalFormatting sqref="D978">
    <cfRule type="containsText" dxfId="2077" priority="507" stopIfTrue="1" operator="containsText" text="(DESCRITIVO)">
      <formula>NOT(ISERROR(SEARCH("(DESCRITIVO)",D978)))</formula>
    </cfRule>
  </conditionalFormatting>
  <conditionalFormatting sqref="D990">
    <cfRule type="containsText" dxfId="2076" priority="509" stopIfTrue="1" operator="containsText" text="(DESCRITIVO)">
      <formula>NOT(ISERROR(SEARCH("(DESCRITIVO)",D990)))</formula>
    </cfRule>
  </conditionalFormatting>
  <conditionalFormatting sqref="D1001">
    <cfRule type="containsText" dxfId="2075" priority="499" stopIfTrue="1" operator="containsText" text="(DESCRITIVO)">
      <formula>NOT(ISERROR(SEARCH("(DESCRITIVO)",D1001)))</formula>
    </cfRule>
  </conditionalFormatting>
  <conditionalFormatting sqref="D1012">
    <cfRule type="containsText" dxfId="2074" priority="491" stopIfTrue="1" operator="containsText" text="(DESCRITIVO)">
      <formula>NOT(ISERROR(SEARCH("(DESCRITIVO)",D1012)))</formula>
    </cfRule>
  </conditionalFormatting>
  <conditionalFormatting sqref="D1024">
    <cfRule type="containsText" dxfId="2073" priority="483" stopIfTrue="1" operator="containsText" text="(DESCRITIVO)">
      <formula>NOT(ISERROR(SEARCH("(DESCRITIVO)",D1024)))</formula>
    </cfRule>
  </conditionalFormatting>
  <conditionalFormatting sqref="D1034">
    <cfRule type="containsText" dxfId="2072" priority="475" stopIfTrue="1" operator="containsText" text="(DESCRITIVO)">
      <formula>NOT(ISERROR(SEARCH("(DESCRITIVO)",D1034)))</formula>
    </cfRule>
  </conditionalFormatting>
  <conditionalFormatting sqref="D1044">
    <cfRule type="containsText" dxfId="2071" priority="467" stopIfTrue="1" operator="containsText" text="(DESCRITIVO)">
      <formula>NOT(ISERROR(SEARCH("(DESCRITIVO)",D1044)))</formula>
    </cfRule>
  </conditionalFormatting>
  <conditionalFormatting sqref="D1055">
    <cfRule type="containsText" dxfId="2070" priority="459" stopIfTrue="1" operator="containsText" text="(DESCRITIVO)">
      <formula>NOT(ISERROR(SEARCH("(DESCRITIVO)",D1055)))</formula>
    </cfRule>
  </conditionalFormatting>
  <conditionalFormatting sqref="D1065">
    <cfRule type="containsText" dxfId="2069" priority="451" stopIfTrue="1" operator="containsText" text="(DESCRITIVO)">
      <formula>NOT(ISERROR(SEARCH("(DESCRITIVO)",D1065)))</formula>
    </cfRule>
  </conditionalFormatting>
  <conditionalFormatting sqref="D1076">
    <cfRule type="containsText" dxfId="2068" priority="443" stopIfTrue="1" operator="containsText" text="(DESCRITIVO)">
      <formula>NOT(ISERROR(SEARCH("(DESCRITIVO)",D1076)))</formula>
    </cfRule>
  </conditionalFormatting>
  <conditionalFormatting sqref="D1087">
    <cfRule type="containsText" dxfId="2067" priority="435" stopIfTrue="1" operator="containsText" text="(DESCRITIVO)">
      <formula>NOT(ISERROR(SEARCH("(DESCRITIVO)",D1087)))</formula>
    </cfRule>
  </conditionalFormatting>
  <conditionalFormatting sqref="D1096">
    <cfRule type="containsText" dxfId="2066" priority="427" stopIfTrue="1" operator="containsText" text="(DESCRITIVO)">
      <formula>NOT(ISERROR(SEARCH("(DESCRITIVO)",D1096)))</formula>
    </cfRule>
  </conditionalFormatting>
  <conditionalFormatting sqref="D1107">
    <cfRule type="containsText" dxfId="2065" priority="421" stopIfTrue="1" operator="containsText" text="(DESCRITIVO)">
      <formula>NOT(ISERROR(SEARCH("(DESCRITIVO)",D1107)))</formula>
    </cfRule>
  </conditionalFormatting>
  <conditionalFormatting sqref="D1121">
    <cfRule type="containsText" dxfId="2064" priority="413" stopIfTrue="1" operator="containsText" text="(DESCRITIVO)">
      <formula>NOT(ISERROR(SEARCH("(DESCRITIVO)",D1121)))</formula>
    </cfRule>
  </conditionalFormatting>
  <conditionalFormatting sqref="D1132">
    <cfRule type="containsText" dxfId="2063" priority="407" stopIfTrue="1" operator="containsText" text="(DESCRITIVO)">
      <formula>NOT(ISERROR(SEARCH("(DESCRITIVO)",D1132)))</formula>
    </cfRule>
  </conditionalFormatting>
  <conditionalFormatting sqref="D1142">
    <cfRule type="containsText" dxfId="2062" priority="401" stopIfTrue="1" operator="containsText" text="(DESCRITIVO)">
      <formula>NOT(ISERROR(SEARCH("(DESCRITIVO)",D1142)))</formula>
    </cfRule>
  </conditionalFormatting>
  <conditionalFormatting sqref="D1153">
    <cfRule type="containsText" dxfId="2061" priority="393" stopIfTrue="1" operator="containsText" text="(DESCRITIVO)">
      <formula>NOT(ISERROR(SEARCH("(DESCRITIVO)",D1153)))</formula>
    </cfRule>
  </conditionalFormatting>
  <conditionalFormatting sqref="D1164">
    <cfRule type="containsText" dxfId="2060" priority="385" stopIfTrue="1" operator="containsText" text="(DESCRITIVO)">
      <formula>NOT(ISERROR(SEARCH("(DESCRITIVO)",D1164)))</formula>
    </cfRule>
  </conditionalFormatting>
  <conditionalFormatting sqref="D1175">
    <cfRule type="containsText" dxfId="2059" priority="371" stopIfTrue="1" operator="containsText" text="(DESCRITIVO)">
      <formula>NOT(ISERROR(SEARCH("(DESCRITIVO)",D1175)))</formula>
    </cfRule>
  </conditionalFormatting>
  <conditionalFormatting sqref="D1186">
    <cfRule type="containsText" dxfId="2058" priority="362" stopIfTrue="1" operator="containsText" text="(DESCRITIVO)">
      <formula>NOT(ISERROR(SEARCH("(DESCRITIVO)",D1186)))</formula>
    </cfRule>
  </conditionalFormatting>
  <conditionalFormatting sqref="D1197">
    <cfRule type="containsText" dxfId="2057" priority="356" stopIfTrue="1" operator="containsText" text="(DESCRITIVO)">
      <formula>NOT(ISERROR(SEARCH("(DESCRITIVO)",D1197)))</formula>
    </cfRule>
  </conditionalFormatting>
  <conditionalFormatting sqref="D1208">
    <cfRule type="containsText" dxfId="2056" priority="347" stopIfTrue="1" operator="containsText" text="(DESCRITIVO)">
      <formula>NOT(ISERROR(SEARCH("(DESCRITIVO)",D1208)))</formula>
    </cfRule>
  </conditionalFormatting>
  <conditionalFormatting sqref="D1219">
    <cfRule type="containsText" dxfId="2055" priority="341" stopIfTrue="1" operator="containsText" text="(DESCRITIVO)">
      <formula>NOT(ISERROR(SEARCH("(DESCRITIVO)",D1219)))</formula>
    </cfRule>
  </conditionalFormatting>
  <conditionalFormatting sqref="D1230">
    <cfRule type="containsText" dxfId="2054" priority="332" stopIfTrue="1" operator="containsText" text="(DESCRITIVO)">
      <formula>NOT(ISERROR(SEARCH("(DESCRITIVO)",D1230)))</formula>
    </cfRule>
  </conditionalFormatting>
  <conditionalFormatting sqref="D1241">
    <cfRule type="containsText" dxfId="2053" priority="326" stopIfTrue="1" operator="containsText" text="(DESCRITIVO)">
      <formula>NOT(ISERROR(SEARCH("(DESCRITIVO)",D1241)))</formula>
    </cfRule>
  </conditionalFormatting>
  <conditionalFormatting sqref="D1252">
    <cfRule type="containsText" dxfId="2052" priority="377" stopIfTrue="1" operator="containsText" text="(DESCRITIVO)">
      <formula>NOT(ISERROR(SEARCH("(DESCRITIVO)",D1252)))</formula>
    </cfRule>
  </conditionalFormatting>
  <conditionalFormatting sqref="D1263">
    <cfRule type="containsText" dxfId="2051" priority="317" stopIfTrue="1" operator="containsText" text="(DESCRITIVO)">
      <formula>NOT(ISERROR(SEARCH("(DESCRITIVO)",D1263)))</formula>
    </cfRule>
  </conditionalFormatting>
  <conditionalFormatting sqref="D1277">
    <cfRule type="containsText" dxfId="2050" priority="309" stopIfTrue="1" operator="containsText" text="(DESCRITIVO)">
      <formula>NOT(ISERROR(SEARCH("(DESCRITIVO)",D1277)))</formula>
    </cfRule>
  </conditionalFormatting>
  <conditionalFormatting sqref="D1288">
    <cfRule type="containsText" dxfId="2049" priority="303" stopIfTrue="1" operator="containsText" text="(DESCRITIVO)">
      <formula>NOT(ISERROR(SEARCH("(DESCRITIVO)",D1288)))</formula>
    </cfRule>
  </conditionalFormatting>
  <conditionalFormatting sqref="D1306">
    <cfRule type="containsText" dxfId="2048" priority="297" stopIfTrue="1" operator="containsText" text="(DESCRITIVO)">
      <formula>NOT(ISERROR(SEARCH("(DESCRITIVO)",D1306)))</formula>
    </cfRule>
  </conditionalFormatting>
  <conditionalFormatting sqref="D1318">
    <cfRule type="containsText" dxfId="2047" priority="291" stopIfTrue="1" operator="containsText" text="(DESCRITIVO)">
      <formula>NOT(ISERROR(SEARCH("(DESCRITIVO)",D1318)))</formula>
    </cfRule>
  </conditionalFormatting>
  <conditionalFormatting sqref="D1328">
    <cfRule type="containsText" dxfId="2046" priority="285" stopIfTrue="1" operator="containsText" text="(DESCRITIVO)">
      <formula>NOT(ISERROR(SEARCH("(DESCRITIVO)",D1328)))</formula>
    </cfRule>
  </conditionalFormatting>
  <conditionalFormatting sqref="D1344">
    <cfRule type="containsText" dxfId="2045" priority="279" stopIfTrue="1" operator="containsText" text="(DESCRITIVO)">
      <formula>NOT(ISERROR(SEARCH("(DESCRITIVO)",D1344)))</formula>
    </cfRule>
  </conditionalFormatting>
  <conditionalFormatting sqref="D1358">
    <cfRule type="containsText" dxfId="2044" priority="262" stopIfTrue="1" operator="containsText" text="(DESCRITIVO)">
      <formula>NOT(ISERROR(SEARCH("(DESCRITIVO)",D1358)))</formula>
    </cfRule>
  </conditionalFormatting>
  <conditionalFormatting sqref="D1367">
    <cfRule type="containsText" dxfId="2043" priority="256" stopIfTrue="1" operator="containsText" text="(DESCRITIVO)">
      <formula>NOT(ISERROR(SEARCH("(DESCRITIVO)",D1367)))</formula>
    </cfRule>
  </conditionalFormatting>
  <conditionalFormatting sqref="D1376">
    <cfRule type="containsText" dxfId="2042" priority="250" stopIfTrue="1" operator="containsText" text="(DESCRITIVO)">
      <formula>NOT(ISERROR(SEARCH("(DESCRITIVO)",D1376)))</formula>
    </cfRule>
  </conditionalFormatting>
  <conditionalFormatting sqref="D1388">
    <cfRule type="containsText" dxfId="2041" priority="244" stopIfTrue="1" operator="containsText" text="(DESCRITIVO)">
      <formula>NOT(ISERROR(SEARCH("(DESCRITIVO)",D1388)))</formula>
    </cfRule>
  </conditionalFormatting>
  <conditionalFormatting sqref="D1400">
    <cfRule type="containsText" dxfId="2040" priority="238" stopIfTrue="1" operator="containsText" text="(DESCRITIVO)">
      <formula>NOT(ISERROR(SEARCH("(DESCRITIVO)",D1400)))</formula>
    </cfRule>
  </conditionalFormatting>
  <conditionalFormatting sqref="D1412">
    <cfRule type="containsText" dxfId="2039" priority="229" stopIfTrue="1" operator="containsText" text="(DESCRITIVO)">
      <formula>NOT(ISERROR(SEARCH("(DESCRITIVO)",D1412)))</formula>
    </cfRule>
  </conditionalFormatting>
  <conditionalFormatting sqref="D1424">
    <cfRule type="containsText" dxfId="2038" priority="220" stopIfTrue="1" operator="containsText" text="(DESCRITIVO)">
      <formula>NOT(ISERROR(SEARCH("(DESCRITIVO)",D1424)))</formula>
    </cfRule>
  </conditionalFormatting>
  <conditionalFormatting sqref="D1436">
    <cfRule type="containsText" dxfId="2037" priority="201" stopIfTrue="1" operator="containsText" text="(DESCRITIVO)">
      <formula>NOT(ISERROR(SEARCH("(DESCRITIVO)",D1436)))</formula>
    </cfRule>
  </conditionalFormatting>
  <conditionalFormatting sqref="D1448">
    <cfRule type="containsText" dxfId="2036" priority="192" stopIfTrue="1" operator="containsText" text="(DESCRITIVO)">
      <formula>NOT(ISERROR(SEARCH("(DESCRITIVO)",D1448)))</formula>
    </cfRule>
  </conditionalFormatting>
  <conditionalFormatting sqref="D1460">
    <cfRule type="containsText" dxfId="2035" priority="183" stopIfTrue="1" operator="containsText" text="(DESCRITIVO)">
      <formula>NOT(ISERROR(SEARCH("(DESCRITIVO)",D1460)))</formula>
    </cfRule>
  </conditionalFormatting>
  <conditionalFormatting sqref="D1472">
    <cfRule type="containsText" dxfId="2034" priority="174" stopIfTrue="1" operator="containsText" text="(DESCRITIVO)">
      <formula>NOT(ISERROR(SEARCH("(DESCRITIVO)",D1472)))</formula>
    </cfRule>
  </conditionalFormatting>
  <conditionalFormatting sqref="D1484">
    <cfRule type="containsText" dxfId="2033" priority="166" stopIfTrue="1" operator="containsText" text="(DESCRITIVO)">
      <formula>NOT(ISERROR(SEARCH("(DESCRITIVO)",D1484)))</formula>
    </cfRule>
  </conditionalFormatting>
  <conditionalFormatting sqref="D1496">
    <cfRule type="containsText" dxfId="2032" priority="137" stopIfTrue="1" operator="containsText" text="(DESCRITIVO)">
      <formula>NOT(ISERROR(SEARCH("(DESCRITIVO)",D1496)))</formula>
    </cfRule>
  </conditionalFormatting>
  <conditionalFormatting sqref="D1508">
    <cfRule type="containsText" dxfId="2031" priority="131" stopIfTrue="1" operator="containsText" text="(DESCRITIVO)">
      <formula>NOT(ISERROR(SEARCH("(DESCRITIVO)",D1508)))</formula>
    </cfRule>
  </conditionalFormatting>
  <conditionalFormatting sqref="D1518">
    <cfRule type="containsText" dxfId="2030" priority="119" stopIfTrue="1" operator="containsText" text="(DESCRITIVO)">
      <formula>NOT(ISERROR(SEARCH("(DESCRITIVO)",D1518)))</formula>
    </cfRule>
  </conditionalFormatting>
  <conditionalFormatting sqref="D1529">
    <cfRule type="containsText" dxfId="2029" priority="113" stopIfTrue="1" operator="containsText" text="(DESCRITIVO)">
      <formula>NOT(ISERROR(SEARCH("(DESCRITIVO)",D1529)))</formula>
    </cfRule>
  </conditionalFormatting>
  <conditionalFormatting sqref="D1543">
    <cfRule type="containsText" dxfId="2028" priority="107" stopIfTrue="1" operator="containsText" text="(DESCRITIVO)">
      <formula>NOT(ISERROR(SEARCH("(DESCRITIVO)",D1543)))</formula>
    </cfRule>
  </conditionalFormatting>
  <conditionalFormatting sqref="D1554">
    <cfRule type="containsText" dxfId="2027" priority="101" stopIfTrue="1" operator="containsText" text="(DESCRITIVO)">
      <formula>NOT(ISERROR(SEARCH("(DESCRITIVO)",D1554)))</formula>
    </cfRule>
  </conditionalFormatting>
  <conditionalFormatting sqref="D1564">
    <cfRule type="containsText" dxfId="2026" priority="85" stopIfTrue="1" operator="containsText" text="(DESCRITIVO)">
      <formula>NOT(ISERROR(SEARCH("(DESCRITIVO)",D1564)))</formula>
    </cfRule>
  </conditionalFormatting>
  <conditionalFormatting sqref="D1574">
    <cfRule type="containsText" dxfId="2025" priority="89" stopIfTrue="1" operator="containsText" text="(DESCRITIVO)">
      <formula>NOT(ISERROR(SEARCH("(DESCRITIVO)",D1574)))</formula>
    </cfRule>
  </conditionalFormatting>
  <conditionalFormatting sqref="D1585">
    <cfRule type="containsText" dxfId="2024" priority="82" stopIfTrue="1" operator="containsText" text="(DESCRITIVO)">
      <formula>NOT(ISERROR(SEARCH("(DESCRITIVO)",D1585)))</formula>
    </cfRule>
  </conditionalFormatting>
  <conditionalFormatting sqref="D1597">
    <cfRule type="containsText" dxfId="2023" priority="60" stopIfTrue="1" operator="containsText" text="(DESCRITIVO)">
      <formula>NOT(ISERROR(SEARCH("(DESCRITIVO)",D1597)))</formula>
    </cfRule>
  </conditionalFormatting>
  <conditionalFormatting sqref="D1609">
    <cfRule type="containsText" dxfId="2022" priority="68" stopIfTrue="1" operator="containsText" text="(DESCRITIVO)">
      <formula>NOT(ISERROR(SEARCH("(DESCRITIVO)",D1609)))</formula>
    </cfRule>
  </conditionalFormatting>
  <conditionalFormatting sqref="D1619">
    <cfRule type="containsText" dxfId="2021" priority="46" stopIfTrue="1" operator="containsText" text="(DESCRITIVO)">
      <formula>NOT(ISERROR(SEARCH("(DESCRITIVO)",D1619)))</formula>
    </cfRule>
  </conditionalFormatting>
  <conditionalFormatting sqref="D1630">
    <cfRule type="containsText" dxfId="2020" priority="40" stopIfTrue="1" operator="containsText" text="(DESCRITIVO)">
      <formula>NOT(ISERROR(SEARCH("(DESCRITIVO)",D1630)))</formula>
    </cfRule>
  </conditionalFormatting>
  <conditionalFormatting sqref="D1641">
    <cfRule type="containsText" dxfId="2019" priority="34" stopIfTrue="1" operator="containsText" text="(DESCRITIVO)">
      <formula>NOT(ISERROR(SEARCH("(DESCRITIVO)",D1641)))</formula>
    </cfRule>
  </conditionalFormatting>
  <conditionalFormatting sqref="D1653">
    <cfRule type="containsText" dxfId="2018" priority="28" stopIfTrue="1" operator="containsText" text="(DESCRITIVO)">
      <formula>NOT(ISERROR(SEARCH("(DESCRITIVO)",D1653)))</formula>
    </cfRule>
  </conditionalFormatting>
  <conditionalFormatting sqref="D1664">
    <cfRule type="containsText" dxfId="2017" priority="22" stopIfTrue="1" operator="containsText" text="(DESCRITIVO)">
      <formula>NOT(ISERROR(SEARCH("(DESCRITIVO)",D1664)))</formula>
    </cfRule>
  </conditionalFormatting>
  <conditionalFormatting sqref="D1675">
    <cfRule type="containsText" dxfId="2016" priority="16" stopIfTrue="1" operator="containsText" text="(DESCRITIVO)">
      <formula>NOT(ISERROR(SEARCH("(DESCRITIVO)",D1675)))</formula>
    </cfRule>
  </conditionalFormatting>
  <conditionalFormatting sqref="D1686">
    <cfRule type="containsText" dxfId="2015" priority="8" stopIfTrue="1" operator="containsText" text="(DESCRITIVO)">
      <formula>NOT(ISERROR(SEARCH("(DESCRITIVO)",D1686)))</formula>
    </cfRule>
  </conditionalFormatting>
  <conditionalFormatting sqref="G13:G17">
    <cfRule type="containsBlanks" dxfId="2014" priority="1258" stopIfTrue="1">
      <formula>LEN(TRIM(G13))=0</formula>
    </cfRule>
  </conditionalFormatting>
  <conditionalFormatting sqref="G26:G28">
    <cfRule type="containsBlanks" dxfId="2013" priority="1252" stopIfTrue="1">
      <formula>LEN(TRIM(G26))=0</formula>
    </cfRule>
  </conditionalFormatting>
  <conditionalFormatting sqref="G37:G38">
    <cfRule type="containsBlanks" dxfId="2012" priority="1246" stopIfTrue="1">
      <formula>LEN(TRIM(G37))=0</formula>
    </cfRule>
  </conditionalFormatting>
  <conditionalFormatting sqref="G47:G59 G204:G210 G231:G239 G268:G274 G380:G383 C513:C515 G507:G515 C574:C576 G574:G576 C585:C587 G585:G587 G640:G646 G685:G688 G924:G926 G1291:G1300 G1331:G1338">
    <cfRule type="containsBlanks" dxfId="2011" priority="1276" stopIfTrue="1">
      <formula>LEN(TRIM(C47))=0</formula>
    </cfRule>
  </conditionalFormatting>
  <conditionalFormatting sqref="G68:G82">
    <cfRule type="containsBlanks" dxfId="2010" priority="1227" stopIfTrue="1">
      <formula>LEN(TRIM(G68))=0</formula>
    </cfRule>
  </conditionalFormatting>
  <conditionalFormatting sqref="G91:G98">
    <cfRule type="containsBlanks" dxfId="2009" priority="135" stopIfTrue="1">
      <formula>LEN(TRIM(G91))=0</formula>
    </cfRule>
  </conditionalFormatting>
  <conditionalFormatting sqref="G107:G108">
    <cfRule type="containsBlanks" dxfId="2008" priority="1197" stopIfTrue="1">
      <formula>LEN(TRIM(G107))=0</formula>
    </cfRule>
  </conditionalFormatting>
  <conditionalFormatting sqref="G117:G123">
    <cfRule type="containsBlanks" dxfId="2007" priority="1191" stopIfTrue="1">
      <formula>LEN(TRIM(G117))=0</formula>
    </cfRule>
  </conditionalFormatting>
  <conditionalFormatting sqref="G132">
    <cfRule type="containsBlanks" dxfId="2006" priority="1185" stopIfTrue="1">
      <formula>LEN(TRIM(G132))=0</formula>
    </cfRule>
  </conditionalFormatting>
  <conditionalFormatting sqref="G141:G146">
    <cfRule type="containsBlanks" dxfId="2005" priority="1179" stopIfTrue="1">
      <formula>LEN(TRIM(G141))=0</formula>
    </cfRule>
  </conditionalFormatting>
  <conditionalFormatting sqref="G155">
    <cfRule type="containsBlanks" dxfId="2004" priority="1173" stopIfTrue="1">
      <formula>LEN(TRIM(G155))=0</formula>
    </cfRule>
  </conditionalFormatting>
  <conditionalFormatting sqref="G164">
    <cfRule type="containsBlanks" dxfId="2003" priority="1167" stopIfTrue="1">
      <formula>LEN(TRIM(G164))=0</formula>
    </cfRule>
  </conditionalFormatting>
  <conditionalFormatting sqref="G173">
    <cfRule type="containsBlanks" dxfId="2002" priority="1161" stopIfTrue="1">
      <formula>LEN(TRIM(G173))=0</formula>
    </cfRule>
  </conditionalFormatting>
  <conditionalFormatting sqref="G182">
    <cfRule type="containsBlanks" dxfId="2001" priority="1155" stopIfTrue="1">
      <formula>LEN(TRIM(G182))=0</formula>
    </cfRule>
  </conditionalFormatting>
  <conditionalFormatting sqref="G191:G195">
    <cfRule type="containsBlanks" dxfId="2000" priority="1143" stopIfTrue="1">
      <formula>LEN(TRIM(G191))=0</formula>
    </cfRule>
  </conditionalFormatting>
  <conditionalFormatting sqref="G219:G222">
    <cfRule type="containsBlanks" dxfId="1999" priority="1131" stopIfTrue="1">
      <formula>LEN(TRIM(G219))=0</formula>
    </cfRule>
  </conditionalFormatting>
  <conditionalFormatting sqref="G248:G249">
    <cfRule type="containsBlanks" dxfId="1998" priority="1119" stopIfTrue="1">
      <formula>LEN(TRIM(G248))=0</formula>
    </cfRule>
  </conditionalFormatting>
  <conditionalFormatting sqref="G258:G259">
    <cfRule type="containsBlanks" dxfId="1997" priority="1113" stopIfTrue="1">
      <formula>LEN(TRIM(G258))=0</formula>
    </cfRule>
  </conditionalFormatting>
  <conditionalFormatting sqref="G283:G285">
    <cfRule type="containsBlanks" dxfId="1996" priority="1099" stopIfTrue="1">
      <formula>LEN(TRIM(G283))=0</formula>
    </cfRule>
  </conditionalFormatting>
  <conditionalFormatting sqref="G294:G300">
    <cfRule type="containsBlanks" dxfId="1995" priority="1093" stopIfTrue="1">
      <formula>LEN(TRIM(G294))=0</formula>
    </cfRule>
  </conditionalFormatting>
  <conditionalFormatting sqref="G309:G315">
    <cfRule type="containsBlanks" dxfId="1994" priority="1069" stopIfTrue="1">
      <formula>LEN(TRIM(G309))=0</formula>
    </cfRule>
  </conditionalFormatting>
  <conditionalFormatting sqref="G324:G330">
    <cfRule type="containsBlanks" dxfId="1993" priority="1055" stopIfTrue="1">
      <formula>LEN(TRIM(G324))=0</formula>
    </cfRule>
  </conditionalFormatting>
  <conditionalFormatting sqref="G339:G345">
    <cfRule type="containsBlanks" dxfId="1992" priority="1039" stopIfTrue="1">
      <formula>LEN(TRIM(G339))=0</formula>
    </cfRule>
  </conditionalFormatting>
  <conditionalFormatting sqref="G354:G360">
    <cfRule type="containsBlanks" dxfId="1991" priority="1024" stopIfTrue="1">
      <formula>LEN(TRIM(G354))=0</formula>
    </cfRule>
  </conditionalFormatting>
  <conditionalFormatting sqref="G369:G371">
    <cfRule type="containsBlanks" dxfId="1990" priority="1021" stopIfTrue="1">
      <formula>LEN(TRIM(G369))=0</formula>
    </cfRule>
  </conditionalFormatting>
  <conditionalFormatting sqref="G392:G398">
    <cfRule type="containsBlanks" dxfId="1989" priority="1009" stopIfTrue="1">
      <formula>LEN(TRIM(G392))=0</formula>
    </cfRule>
  </conditionalFormatting>
  <conditionalFormatting sqref="G407:G409">
    <cfRule type="containsBlanks" dxfId="1988" priority="1003" stopIfTrue="1">
      <formula>LEN(TRIM(G407))=0</formula>
    </cfRule>
  </conditionalFormatting>
  <conditionalFormatting sqref="G418:G420">
    <cfRule type="containsBlanks" dxfId="1987" priority="996" stopIfTrue="1">
      <formula>LEN(TRIM(G418))=0</formula>
    </cfRule>
  </conditionalFormatting>
  <conditionalFormatting sqref="G429:G436">
    <cfRule type="containsBlanks" dxfId="1986" priority="975" stopIfTrue="1">
      <formula>LEN(TRIM(G429))=0</formula>
    </cfRule>
  </conditionalFormatting>
  <conditionalFormatting sqref="G445:G448">
    <cfRule type="containsBlanks" dxfId="1985" priority="980" stopIfTrue="1">
      <formula>LEN(TRIM(G445))=0</formula>
    </cfRule>
  </conditionalFormatting>
  <conditionalFormatting sqref="G457:G461">
    <cfRule type="containsBlanks" dxfId="1984" priority="971" stopIfTrue="1">
      <formula>LEN(TRIM(G457))=0</formula>
    </cfRule>
  </conditionalFormatting>
  <conditionalFormatting sqref="G470:G473">
    <cfRule type="containsBlanks" dxfId="1983" priority="965" stopIfTrue="1">
      <formula>LEN(TRIM(G470))=0</formula>
    </cfRule>
  </conditionalFormatting>
  <conditionalFormatting sqref="G482:G485">
    <cfRule type="containsBlanks" dxfId="1982" priority="953" stopIfTrue="1">
      <formula>LEN(TRIM(G482))=0</formula>
    </cfRule>
  </conditionalFormatting>
  <conditionalFormatting sqref="G494:G498">
    <cfRule type="containsBlanks" dxfId="1981" priority="947" stopIfTrue="1">
      <formula>LEN(TRIM(G494))=0</formula>
    </cfRule>
  </conditionalFormatting>
  <conditionalFormatting sqref="G524:G525">
    <cfRule type="containsBlanks" dxfId="1980" priority="929" stopIfTrue="1">
      <formula>LEN(TRIM(G524))=0</formula>
    </cfRule>
  </conditionalFormatting>
  <conditionalFormatting sqref="G534:G535">
    <cfRule type="containsBlanks" dxfId="1979" priority="917" stopIfTrue="1">
      <formula>LEN(TRIM(G534))=0</formula>
    </cfRule>
  </conditionalFormatting>
  <conditionalFormatting sqref="G544:G545">
    <cfRule type="containsBlanks" dxfId="1978" priority="911" stopIfTrue="1">
      <formula>LEN(TRIM(G544))=0</formula>
    </cfRule>
  </conditionalFormatting>
  <conditionalFormatting sqref="G554:G556">
    <cfRule type="containsBlanks" dxfId="1977" priority="905" stopIfTrue="1">
      <formula>LEN(TRIM(G554))=0</formula>
    </cfRule>
  </conditionalFormatting>
  <conditionalFormatting sqref="G565">
    <cfRule type="containsBlanks" dxfId="1976" priority="923" stopIfTrue="1">
      <formula>LEN(TRIM(G565))=0</formula>
    </cfRule>
  </conditionalFormatting>
  <conditionalFormatting sqref="G596:G597">
    <cfRule type="containsBlanks" dxfId="1975" priority="881" stopIfTrue="1">
      <formula>LEN(TRIM(G596))=0</formula>
    </cfRule>
  </conditionalFormatting>
  <conditionalFormatting sqref="G606:G608">
    <cfRule type="containsBlanks" dxfId="1974" priority="875" stopIfTrue="1">
      <formula>LEN(TRIM(G606))=0</formula>
    </cfRule>
  </conditionalFormatting>
  <conditionalFormatting sqref="G617:G619">
    <cfRule type="containsBlanks" dxfId="1973" priority="869" stopIfTrue="1">
      <formula>LEN(TRIM(G617))=0</formula>
    </cfRule>
  </conditionalFormatting>
  <conditionalFormatting sqref="G628:G631">
    <cfRule type="containsBlanks" dxfId="1972" priority="853" stopIfTrue="1">
      <formula>LEN(TRIM(G628))=0</formula>
    </cfRule>
  </conditionalFormatting>
  <conditionalFormatting sqref="G655:G661">
    <cfRule type="containsBlanks" dxfId="1971" priority="814" stopIfTrue="1">
      <formula>LEN(TRIM(G655))=0</formula>
    </cfRule>
  </conditionalFormatting>
  <conditionalFormatting sqref="G670:G676">
    <cfRule type="containsBlanks" dxfId="1970" priority="797" stopIfTrue="1">
      <formula>LEN(TRIM(G670))=0</formula>
    </cfRule>
  </conditionalFormatting>
  <conditionalFormatting sqref="G697:G701">
    <cfRule type="containsBlanks" dxfId="1969" priority="782" stopIfTrue="1">
      <formula>LEN(TRIM(G697))=0</formula>
    </cfRule>
  </conditionalFormatting>
  <conditionalFormatting sqref="G710:G714">
    <cfRule type="containsBlanks" dxfId="1968" priority="788" stopIfTrue="1">
      <formula>LEN(TRIM(G710))=0</formula>
    </cfRule>
  </conditionalFormatting>
  <conditionalFormatting sqref="G723:G726">
    <cfRule type="containsBlanks" dxfId="1967" priority="779" stopIfTrue="1">
      <formula>LEN(TRIM(G723))=0</formula>
    </cfRule>
  </conditionalFormatting>
  <conditionalFormatting sqref="G735">
    <cfRule type="containsBlanks" dxfId="1966" priority="771" stopIfTrue="1">
      <formula>LEN(TRIM(G735))=0</formula>
    </cfRule>
  </conditionalFormatting>
  <conditionalFormatting sqref="G744">
    <cfRule type="containsBlanks" dxfId="1965" priority="765" stopIfTrue="1">
      <formula>LEN(TRIM(G744))=0</formula>
    </cfRule>
  </conditionalFormatting>
  <conditionalFormatting sqref="G753">
    <cfRule type="containsBlanks" dxfId="1964" priority="759" stopIfTrue="1">
      <formula>LEN(TRIM(G753))=0</formula>
    </cfRule>
  </conditionalFormatting>
  <conditionalFormatting sqref="G762">
    <cfRule type="containsBlanks" dxfId="1963" priority="751" stopIfTrue="1">
      <formula>LEN(TRIM(G762))=0</formula>
    </cfRule>
  </conditionalFormatting>
  <conditionalFormatting sqref="G771:G777">
    <cfRule type="containsBlanks" dxfId="1962" priority="745" stopIfTrue="1">
      <formula>LEN(TRIM(G771))=0</formula>
    </cfRule>
  </conditionalFormatting>
  <conditionalFormatting sqref="G786:G789">
    <cfRule type="containsBlanks" dxfId="1961" priority="739" stopIfTrue="1">
      <formula>LEN(TRIM(G786))=0</formula>
    </cfRule>
  </conditionalFormatting>
  <conditionalFormatting sqref="G798:G808">
    <cfRule type="containsBlanks" dxfId="1960" priority="623" stopIfTrue="1">
      <formula>LEN(TRIM(G798))=0</formula>
    </cfRule>
  </conditionalFormatting>
  <conditionalFormatting sqref="G817:G826">
    <cfRule type="containsBlanks" dxfId="1959" priority="627" stopIfTrue="1">
      <formula>LEN(TRIM(G817))=0</formula>
    </cfRule>
  </conditionalFormatting>
  <conditionalFormatting sqref="G835:G844">
    <cfRule type="containsBlanks" dxfId="1958" priority="617" stopIfTrue="1">
      <formula>LEN(TRIM(G835))=0</formula>
    </cfRule>
  </conditionalFormatting>
  <conditionalFormatting sqref="G853:G857">
    <cfRule type="containsBlanks" dxfId="1957" priority="612" stopIfTrue="1">
      <formula>LEN(TRIM(G853))=0</formula>
    </cfRule>
  </conditionalFormatting>
  <conditionalFormatting sqref="G866:G869">
    <cfRule type="containsBlanks" dxfId="1956" priority="598" stopIfTrue="1">
      <formula>LEN(TRIM(G866))=0</formula>
    </cfRule>
  </conditionalFormatting>
  <conditionalFormatting sqref="G878:G880">
    <cfRule type="containsBlanks" dxfId="1955" priority="592" stopIfTrue="1">
      <formula>LEN(TRIM(G878))=0</formula>
    </cfRule>
  </conditionalFormatting>
  <conditionalFormatting sqref="G889:G892">
    <cfRule type="containsBlanks" dxfId="1954" priority="586" stopIfTrue="1">
      <formula>LEN(TRIM(G889))=0</formula>
    </cfRule>
  </conditionalFormatting>
  <conditionalFormatting sqref="G901:G904">
    <cfRule type="containsBlanks" dxfId="1953" priority="578" stopIfTrue="1">
      <formula>LEN(TRIM(G901))=0</formula>
    </cfRule>
  </conditionalFormatting>
  <conditionalFormatting sqref="G913:G915">
    <cfRule type="containsBlanks" dxfId="1952" priority="570" stopIfTrue="1">
      <formula>LEN(TRIM(G913))=0</formula>
    </cfRule>
  </conditionalFormatting>
  <conditionalFormatting sqref="G935:G937">
    <cfRule type="containsBlanks" dxfId="1951" priority="554" stopIfTrue="1">
      <formula>LEN(TRIM(G935))=0</formula>
    </cfRule>
  </conditionalFormatting>
  <conditionalFormatting sqref="G946:G949">
    <cfRule type="containsBlanks" dxfId="1950" priority="546" stopIfTrue="1">
      <formula>LEN(TRIM(G946))=0</formula>
    </cfRule>
  </conditionalFormatting>
  <conditionalFormatting sqref="G958:G960">
    <cfRule type="containsBlanks" dxfId="1949" priority="536" stopIfTrue="1">
      <formula>LEN(TRIM(G958))=0</formula>
    </cfRule>
  </conditionalFormatting>
  <conditionalFormatting sqref="G969:G972">
    <cfRule type="containsBlanks" dxfId="1948" priority="528" stopIfTrue="1">
      <formula>LEN(TRIM(G969))=0</formula>
    </cfRule>
  </conditionalFormatting>
  <conditionalFormatting sqref="G981:G984">
    <cfRule type="containsBlanks" dxfId="1947" priority="520" stopIfTrue="1">
      <formula>LEN(TRIM(G981))=0</formula>
    </cfRule>
  </conditionalFormatting>
  <conditionalFormatting sqref="G993:G995">
    <cfRule type="containsBlanks" dxfId="1946" priority="512" stopIfTrue="1">
      <formula>LEN(TRIM(G993))=0</formula>
    </cfRule>
  </conditionalFormatting>
  <conditionalFormatting sqref="G1004:G1006">
    <cfRule type="containsBlanks" dxfId="1945" priority="502" stopIfTrue="1">
      <formula>LEN(TRIM(G1004))=0</formula>
    </cfRule>
  </conditionalFormatting>
  <conditionalFormatting sqref="G1015:G1018">
    <cfRule type="containsBlanks" dxfId="1944" priority="494" stopIfTrue="1">
      <formula>LEN(TRIM(G1015))=0</formula>
    </cfRule>
  </conditionalFormatting>
  <conditionalFormatting sqref="G1027:G1028">
    <cfRule type="containsBlanks" dxfId="1943" priority="486" stopIfTrue="1">
      <formula>LEN(TRIM(G1027))=0</formula>
    </cfRule>
  </conditionalFormatting>
  <conditionalFormatting sqref="G1037:G1038">
    <cfRule type="containsBlanks" dxfId="1942" priority="478" stopIfTrue="1">
      <formula>LEN(TRIM(G1037))=0</formula>
    </cfRule>
  </conditionalFormatting>
  <conditionalFormatting sqref="G1047:G1049">
    <cfRule type="containsBlanks" dxfId="1941" priority="470" stopIfTrue="1">
      <formula>LEN(TRIM(G1047))=0</formula>
    </cfRule>
  </conditionalFormatting>
  <conditionalFormatting sqref="G1058:G1059">
    <cfRule type="containsBlanks" dxfId="1940" priority="462" stopIfTrue="1">
      <formula>LEN(TRIM(G1058))=0</formula>
    </cfRule>
  </conditionalFormatting>
  <conditionalFormatting sqref="G1068:G1070">
    <cfRule type="containsBlanks" dxfId="1939" priority="454" stopIfTrue="1">
      <formula>LEN(TRIM(G1068))=0</formula>
    </cfRule>
  </conditionalFormatting>
  <conditionalFormatting sqref="G1079:G1081">
    <cfRule type="containsBlanks" dxfId="1938" priority="446" stopIfTrue="1">
      <formula>LEN(TRIM(G1079))=0</formula>
    </cfRule>
  </conditionalFormatting>
  <conditionalFormatting sqref="G1090">
    <cfRule type="containsBlanks" dxfId="1937" priority="438" stopIfTrue="1">
      <formula>LEN(TRIM(G1090))=0</formula>
    </cfRule>
  </conditionalFormatting>
  <conditionalFormatting sqref="G1099:G1101">
    <cfRule type="containsBlanks" dxfId="1936" priority="430" stopIfTrue="1">
      <formula>LEN(TRIM(G1099))=0</formula>
    </cfRule>
  </conditionalFormatting>
  <conditionalFormatting sqref="G1110:G1115">
    <cfRule type="containsBlanks" dxfId="1935" priority="424" stopIfTrue="1">
      <formula>LEN(TRIM(G1110))=0</formula>
    </cfRule>
  </conditionalFormatting>
  <conditionalFormatting sqref="G1124:G1126">
    <cfRule type="containsBlanks" dxfId="1934" priority="416" stopIfTrue="1">
      <formula>LEN(TRIM(G1124))=0</formula>
    </cfRule>
  </conditionalFormatting>
  <conditionalFormatting sqref="G1135:G1136">
    <cfRule type="containsBlanks" dxfId="1933" priority="410" stopIfTrue="1">
      <formula>LEN(TRIM(G1135))=0</formula>
    </cfRule>
  </conditionalFormatting>
  <conditionalFormatting sqref="G1145:G1147">
    <cfRule type="containsBlanks" dxfId="1932" priority="404" stopIfTrue="1">
      <formula>LEN(TRIM(G1145))=0</formula>
    </cfRule>
  </conditionalFormatting>
  <conditionalFormatting sqref="G1156:G1158">
    <cfRule type="containsBlanks" dxfId="1931" priority="396" stopIfTrue="1">
      <formula>LEN(TRIM(G1156))=0</formula>
    </cfRule>
  </conditionalFormatting>
  <conditionalFormatting sqref="G1167:G1169">
    <cfRule type="containsBlanks" dxfId="1930" priority="388" stopIfTrue="1">
      <formula>LEN(TRIM(G1167))=0</formula>
    </cfRule>
  </conditionalFormatting>
  <conditionalFormatting sqref="G1178:G1180">
    <cfRule type="containsBlanks" dxfId="1929" priority="367" stopIfTrue="1">
      <formula>LEN(TRIM(G1178))=0</formula>
    </cfRule>
  </conditionalFormatting>
  <conditionalFormatting sqref="G1189:G1191">
    <cfRule type="containsBlanks" dxfId="1928" priority="365" stopIfTrue="1">
      <formula>LEN(TRIM(G1189))=0</formula>
    </cfRule>
  </conditionalFormatting>
  <conditionalFormatting sqref="G1200:G1202">
    <cfRule type="containsBlanks" dxfId="1927" priority="352" stopIfTrue="1">
      <formula>LEN(TRIM(G1200))=0</formula>
    </cfRule>
  </conditionalFormatting>
  <conditionalFormatting sqref="G1211:G1213">
    <cfRule type="containsBlanks" dxfId="1926" priority="350" stopIfTrue="1">
      <formula>LEN(TRIM(G1211))=0</formula>
    </cfRule>
  </conditionalFormatting>
  <conditionalFormatting sqref="G1222:G1224">
    <cfRule type="containsBlanks" dxfId="1925" priority="337" stopIfTrue="1">
      <formula>LEN(TRIM(G1222))=0</formula>
    </cfRule>
  </conditionalFormatting>
  <conditionalFormatting sqref="G1233:G1235">
    <cfRule type="containsBlanks" dxfId="1924" priority="335" stopIfTrue="1">
      <formula>LEN(TRIM(G1233))=0</formula>
    </cfRule>
  </conditionalFormatting>
  <conditionalFormatting sqref="G1244:G1246">
    <cfRule type="containsBlanks" dxfId="1923" priority="322" stopIfTrue="1">
      <formula>LEN(TRIM(G1244))=0</formula>
    </cfRule>
  </conditionalFormatting>
  <conditionalFormatting sqref="G1255:G1257">
    <cfRule type="containsBlanks" dxfId="1922" priority="380" stopIfTrue="1">
      <formula>LEN(TRIM(G1255))=0</formula>
    </cfRule>
  </conditionalFormatting>
  <conditionalFormatting sqref="G1266:G1271">
    <cfRule type="containsBlanks" dxfId="1921" priority="320" stopIfTrue="1">
      <formula>LEN(TRIM(G1266))=0</formula>
    </cfRule>
  </conditionalFormatting>
  <conditionalFormatting sqref="G1280:G1282">
    <cfRule type="containsBlanks" dxfId="1920" priority="312" stopIfTrue="1">
      <formula>LEN(TRIM(G1280))=0</formula>
    </cfRule>
  </conditionalFormatting>
  <conditionalFormatting sqref="G1309:G1312">
    <cfRule type="containsBlanks" dxfId="1919" priority="300" stopIfTrue="1">
      <formula>LEN(TRIM(G1309))=0</formula>
    </cfRule>
  </conditionalFormatting>
  <conditionalFormatting sqref="G1321:G1322">
    <cfRule type="containsBlanks" dxfId="1918" priority="294" stopIfTrue="1">
      <formula>LEN(TRIM(G1321))=0</formula>
    </cfRule>
  </conditionalFormatting>
  <conditionalFormatting sqref="G1347:G1352">
    <cfRule type="containsBlanks" dxfId="1917" priority="282" stopIfTrue="1">
      <formula>LEN(TRIM(G1347))=0</formula>
    </cfRule>
  </conditionalFormatting>
  <conditionalFormatting sqref="G1361">
    <cfRule type="containsBlanks" dxfId="1916" priority="265" stopIfTrue="1">
      <formula>LEN(TRIM(G1361))=0</formula>
    </cfRule>
  </conditionalFormatting>
  <conditionalFormatting sqref="G1370">
    <cfRule type="containsBlanks" dxfId="1915" priority="259" stopIfTrue="1">
      <formula>LEN(TRIM(G1370))=0</formula>
    </cfRule>
  </conditionalFormatting>
  <conditionalFormatting sqref="G1379:G1382">
    <cfRule type="containsBlanks" dxfId="1914" priority="253" stopIfTrue="1">
      <formula>LEN(TRIM(G1379))=0</formula>
    </cfRule>
  </conditionalFormatting>
  <conditionalFormatting sqref="G1391:G1394">
    <cfRule type="containsBlanks" dxfId="1913" priority="236" stopIfTrue="1">
      <formula>LEN(TRIM(G1391))=0</formula>
    </cfRule>
  </conditionalFormatting>
  <conditionalFormatting sqref="G1403:G1406">
    <cfRule type="containsBlanks" dxfId="1912" priority="227" stopIfTrue="1">
      <formula>LEN(TRIM(G1403))=0</formula>
    </cfRule>
  </conditionalFormatting>
  <conditionalFormatting sqref="G1415:G1418">
    <cfRule type="containsBlanks" dxfId="1911" priority="218" stopIfTrue="1">
      <formula>LEN(TRIM(G1415))=0</formula>
    </cfRule>
  </conditionalFormatting>
  <conditionalFormatting sqref="G1427:G1430">
    <cfRule type="containsBlanks" dxfId="1910" priority="206" stopIfTrue="1">
      <formula>LEN(TRIM(G1427))=0</formula>
    </cfRule>
  </conditionalFormatting>
  <conditionalFormatting sqref="G1439:G1442">
    <cfRule type="containsBlanks" dxfId="1909" priority="190" stopIfTrue="1">
      <formula>LEN(TRIM(G1439))=0</formula>
    </cfRule>
  </conditionalFormatting>
  <conditionalFormatting sqref="G1451:G1454">
    <cfRule type="containsBlanks" dxfId="1908" priority="181" stopIfTrue="1">
      <formula>LEN(TRIM(G1451))=0</formula>
    </cfRule>
  </conditionalFormatting>
  <conditionalFormatting sqref="G1463:G1466">
    <cfRule type="containsBlanks" dxfId="1907" priority="186" stopIfTrue="1">
      <formula>LEN(TRIM(G1463))=0</formula>
    </cfRule>
  </conditionalFormatting>
  <conditionalFormatting sqref="G1475:G1478">
    <cfRule type="containsBlanks" dxfId="1906" priority="164" stopIfTrue="1">
      <formula>LEN(TRIM(G1475))=0</formula>
    </cfRule>
  </conditionalFormatting>
  <conditionalFormatting sqref="G1487:G1490">
    <cfRule type="containsBlanks" dxfId="1905" priority="169" stopIfTrue="1">
      <formula>LEN(TRIM(G1487))=0</formula>
    </cfRule>
  </conditionalFormatting>
  <conditionalFormatting sqref="G1499:G1502">
    <cfRule type="containsBlanks" dxfId="1904" priority="160" stopIfTrue="1">
      <formula>LEN(TRIM(G1499))=0</formula>
    </cfRule>
  </conditionalFormatting>
  <conditionalFormatting sqref="G1511:G1512">
    <cfRule type="containsBlanks" dxfId="1903" priority="132" stopIfTrue="1">
      <formula>LEN(TRIM(G1511))=0</formula>
    </cfRule>
  </conditionalFormatting>
  <conditionalFormatting sqref="G1521:G1523">
    <cfRule type="containsBlanks" dxfId="1902" priority="120" stopIfTrue="1">
      <formula>LEN(TRIM(G1521))=0</formula>
    </cfRule>
  </conditionalFormatting>
  <conditionalFormatting sqref="G1532:G1537">
    <cfRule type="containsBlanks" dxfId="1901" priority="114" stopIfTrue="1">
      <formula>LEN(TRIM(G1532))=0</formula>
    </cfRule>
  </conditionalFormatting>
  <conditionalFormatting sqref="G1546:G1548">
    <cfRule type="containsBlanks" dxfId="1900" priority="108" stopIfTrue="1">
      <formula>LEN(TRIM(G1546))=0</formula>
    </cfRule>
  </conditionalFormatting>
  <conditionalFormatting sqref="G1557:G1558">
    <cfRule type="containsBlanks" dxfId="1899" priority="102" stopIfTrue="1">
      <formula>LEN(TRIM(G1557))=0</formula>
    </cfRule>
  </conditionalFormatting>
  <conditionalFormatting sqref="G1567:G1568">
    <cfRule type="containsBlanks" dxfId="1898" priority="96" stopIfTrue="1">
      <formula>LEN(TRIM(G1567))=0</formula>
    </cfRule>
  </conditionalFormatting>
  <conditionalFormatting sqref="G1577:G1579">
    <cfRule type="containsBlanks" dxfId="1897" priority="90" stopIfTrue="1">
      <formula>LEN(TRIM(G1577))=0</formula>
    </cfRule>
  </conditionalFormatting>
  <conditionalFormatting sqref="G1588:G1591">
    <cfRule type="containsBlanks" dxfId="1896" priority="83" stopIfTrue="1">
      <formula>LEN(TRIM(G1588))=0</formula>
    </cfRule>
  </conditionalFormatting>
  <conditionalFormatting sqref="G1600:G1603">
    <cfRule type="containsBlanks" dxfId="1895" priority="61" stopIfTrue="1">
      <formula>LEN(TRIM(G1600))=0</formula>
    </cfRule>
  </conditionalFormatting>
  <conditionalFormatting sqref="G1612:G1613">
    <cfRule type="containsBlanks" dxfId="1894" priority="69" stopIfTrue="1">
      <formula>LEN(TRIM(G1612))=0</formula>
    </cfRule>
  </conditionalFormatting>
  <conditionalFormatting sqref="G1622:G1624">
    <cfRule type="containsBlanks" dxfId="1893" priority="47" stopIfTrue="1">
      <formula>LEN(TRIM(G1622))=0</formula>
    </cfRule>
  </conditionalFormatting>
  <conditionalFormatting sqref="G1633:G1635">
    <cfRule type="containsBlanks" dxfId="1892" priority="41" stopIfTrue="1">
      <formula>LEN(TRIM(G1633))=0</formula>
    </cfRule>
  </conditionalFormatting>
  <conditionalFormatting sqref="G1656:G1658">
    <cfRule type="containsBlanks" dxfId="1891" priority="29" stopIfTrue="1">
      <formula>LEN(TRIM(G1656))=0</formula>
    </cfRule>
  </conditionalFormatting>
  <conditionalFormatting sqref="G1667:G1669">
    <cfRule type="containsBlanks" dxfId="1890" priority="23" stopIfTrue="1">
      <formula>LEN(TRIM(G1667))=0</formula>
    </cfRule>
  </conditionalFormatting>
  <conditionalFormatting sqref="G1678:G1680">
    <cfRule type="containsBlanks" dxfId="1889" priority="17" stopIfTrue="1">
      <formula>LEN(TRIM(G1678))=0</formula>
    </cfRule>
  </conditionalFormatting>
  <conditionalFormatting sqref="G1689:G1691">
    <cfRule type="containsBlanks" dxfId="1888" priority="9" stopIfTrue="1">
      <formula>LEN(TRIM(G1689))=0</formula>
    </cfRule>
  </conditionalFormatting>
  <conditionalFormatting sqref="H10">
    <cfRule type="containsText" dxfId="1887" priority="1256" stopIfTrue="1" operator="containsText" text="(unid. De medida)">
      <formula>NOT(ISERROR(SEARCH("(unid. De medida)",H10)))</formula>
    </cfRule>
  </conditionalFormatting>
  <conditionalFormatting sqref="H23">
    <cfRule type="containsText" dxfId="1886" priority="1250" stopIfTrue="1" operator="containsText" text="(unid. De medida)">
      <formula>NOT(ISERROR(SEARCH("(unid. De medida)",H23)))</formula>
    </cfRule>
  </conditionalFormatting>
  <conditionalFormatting sqref="H34">
    <cfRule type="containsText" dxfId="1885" priority="1244" stopIfTrue="1" operator="containsText" text="(unid. De medida)">
      <formula>NOT(ISERROR(SEARCH("(unid. De medida)",H34)))</formula>
    </cfRule>
  </conditionalFormatting>
  <conditionalFormatting sqref="H44">
    <cfRule type="containsText" dxfId="1884" priority="1231" stopIfTrue="1" operator="containsText" text="(unid. De medida)">
      <formula>NOT(ISERROR(SEARCH("(unid. De medida)",H44)))</formula>
    </cfRule>
  </conditionalFormatting>
  <conditionalFormatting sqref="H65">
    <cfRule type="containsText" dxfId="1883" priority="1225" stopIfTrue="1" operator="containsText" text="(unid. De medida)">
      <formula>NOT(ISERROR(SEARCH("(unid. De medida)",H65)))</formula>
    </cfRule>
  </conditionalFormatting>
  <conditionalFormatting sqref="H88">
    <cfRule type="containsText" dxfId="1882" priority="1209" stopIfTrue="1" operator="containsText" text="(unid. De medida)">
      <formula>NOT(ISERROR(SEARCH("(unid. De medida)",H88)))</formula>
    </cfRule>
  </conditionalFormatting>
  <conditionalFormatting sqref="H104">
    <cfRule type="containsText" dxfId="1881" priority="1195" stopIfTrue="1" operator="containsText" text="(unid. De medida)">
      <formula>NOT(ISERROR(SEARCH("(unid. De medida)",H104)))</formula>
    </cfRule>
  </conditionalFormatting>
  <conditionalFormatting sqref="H114">
    <cfRule type="containsText" dxfId="1880" priority="1189" stopIfTrue="1" operator="containsText" text="(unid. De medida)">
      <formula>NOT(ISERROR(SEARCH("(unid. De medida)",H114)))</formula>
    </cfRule>
  </conditionalFormatting>
  <conditionalFormatting sqref="H129">
    <cfRule type="containsText" dxfId="1879" priority="1183" stopIfTrue="1" operator="containsText" text="(unid. De medida)">
      <formula>NOT(ISERROR(SEARCH("(unid. De medida)",H129)))</formula>
    </cfRule>
  </conditionalFormatting>
  <conditionalFormatting sqref="H138">
    <cfRule type="containsText" dxfId="1878" priority="1177" stopIfTrue="1" operator="containsText" text="(unid. De medida)">
      <formula>NOT(ISERROR(SEARCH("(unid. De medida)",H138)))</formula>
    </cfRule>
  </conditionalFormatting>
  <conditionalFormatting sqref="H152">
    <cfRule type="containsText" dxfId="1877" priority="1171" stopIfTrue="1" operator="containsText" text="(unid. De medida)">
      <formula>NOT(ISERROR(SEARCH("(unid. De medida)",H152)))</formula>
    </cfRule>
  </conditionalFormatting>
  <conditionalFormatting sqref="H161">
    <cfRule type="containsText" dxfId="1876" priority="1165" stopIfTrue="1" operator="containsText" text="(unid. De medida)">
      <formula>NOT(ISERROR(SEARCH("(unid. De medida)",H161)))</formula>
    </cfRule>
  </conditionalFormatting>
  <conditionalFormatting sqref="H170">
    <cfRule type="containsText" dxfId="1875" priority="1159" stopIfTrue="1" operator="containsText" text="(unid. De medida)">
      <formula>NOT(ISERROR(SEARCH("(unid. De medida)",H170)))</formula>
    </cfRule>
  </conditionalFormatting>
  <conditionalFormatting sqref="H179">
    <cfRule type="containsText" dxfId="1874" priority="1153" stopIfTrue="1" operator="containsText" text="(unid. De medida)">
      <formula>NOT(ISERROR(SEARCH("(unid. De medida)",H179)))</formula>
    </cfRule>
  </conditionalFormatting>
  <conditionalFormatting sqref="H188">
    <cfRule type="containsText" dxfId="1873" priority="1141" stopIfTrue="1" operator="containsText" text="(unid. De medida)">
      <formula>NOT(ISERROR(SEARCH("(unid. De medida)",H188)))</formula>
    </cfRule>
  </conditionalFormatting>
  <conditionalFormatting sqref="H201">
    <cfRule type="containsText" dxfId="1872" priority="1135" stopIfTrue="1" operator="containsText" text="(unid. De medida)">
      <formula>NOT(ISERROR(SEARCH("(unid. De medida)",H201)))</formula>
    </cfRule>
  </conditionalFormatting>
  <conditionalFormatting sqref="H216">
    <cfRule type="containsText" dxfId="1871" priority="1129" stopIfTrue="1" operator="containsText" text="(unid. De medida)">
      <formula>NOT(ISERROR(SEARCH("(unid. De medida)",H216)))</formula>
    </cfRule>
  </conditionalFormatting>
  <conditionalFormatting sqref="H228">
    <cfRule type="containsText" dxfId="1870" priority="1123" stopIfTrue="1" operator="containsText" text="(unid. De medida)">
      <formula>NOT(ISERROR(SEARCH("(unid. De medida)",H228)))</formula>
    </cfRule>
  </conditionalFormatting>
  <conditionalFormatting sqref="H245">
    <cfRule type="containsText" dxfId="1869" priority="1117" stopIfTrue="1" operator="containsText" text="(unid. De medida)">
      <formula>NOT(ISERROR(SEARCH("(unid. De medida)",H245)))</formula>
    </cfRule>
  </conditionalFormatting>
  <conditionalFormatting sqref="H255">
    <cfRule type="containsText" dxfId="1868" priority="1111" stopIfTrue="1" operator="containsText" text="(unid. De medida)">
      <formula>NOT(ISERROR(SEARCH("(unid. De medida)",H255)))</formula>
    </cfRule>
  </conditionalFormatting>
  <conditionalFormatting sqref="H265">
    <cfRule type="containsText" dxfId="1867" priority="1105" stopIfTrue="1" operator="containsText" text="(unid. De medida)">
      <formula>NOT(ISERROR(SEARCH("(unid. De medida)",H265)))</formula>
    </cfRule>
  </conditionalFormatting>
  <conditionalFormatting sqref="H280">
    <cfRule type="containsText" dxfId="1866" priority="1089" stopIfTrue="1" operator="containsText" text="(unid. De medida)">
      <formula>NOT(ISERROR(SEARCH("(unid. De medida)",H280)))</formula>
    </cfRule>
  </conditionalFormatting>
  <conditionalFormatting sqref="H291">
    <cfRule type="containsText" dxfId="1865" priority="1091" stopIfTrue="1" operator="containsText" text="(unid. De medida)">
      <formula>NOT(ISERROR(SEARCH("(unid. De medida)",H291)))</formula>
    </cfRule>
  </conditionalFormatting>
  <conditionalFormatting sqref="H306">
    <cfRule type="containsText" dxfId="1864" priority="1084" stopIfTrue="1" operator="containsText" text="(unid. De medida)">
      <formula>NOT(ISERROR(SEARCH("(unid. De medida)",H306)))</formula>
    </cfRule>
  </conditionalFormatting>
  <conditionalFormatting sqref="H321">
    <cfRule type="containsText" dxfId="1863" priority="1077" stopIfTrue="1" operator="containsText" text="(unid. De medida)">
      <formula>NOT(ISERROR(SEARCH("(unid. De medida)",H321)))</formula>
    </cfRule>
  </conditionalFormatting>
  <conditionalFormatting sqref="H336">
    <cfRule type="containsText" dxfId="1862" priority="1064" stopIfTrue="1" operator="containsText" text="(unid. De medida)">
      <formula>NOT(ISERROR(SEARCH("(unid. De medida)",H336)))</formula>
    </cfRule>
  </conditionalFormatting>
  <conditionalFormatting sqref="H351">
    <cfRule type="containsText" dxfId="1861" priority="1050" stopIfTrue="1" operator="containsText" text="(unid. De medida)">
      <formula>NOT(ISERROR(SEARCH("(unid. De medida)",H351)))</formula>
    </cfRule>
  </conditionalFormatting>
  <conditionalFormatting sqref="H366">
    <cfRule type="containsText" dxfId="1860" priority="1019" stopIfTrue="1" operator="containsText" text="(unid. De medida)">
      <formula>NOT(ISERROR(SEARCH("(unid. De medida)",H366)))</formula>
    </cfRule>
  </conditionalFormatting>
  <conditionalFormatting sqref="H377">
    <cfRule type="containsText" dxfId="1859" priority="1013" stopIfTrue="1" operator="containsText" text="(unid. De medida)">
      <formula>NOT(ISERROR(SEARCH("(unid. De medida)",H377)))</formula>
    </cfRule>
  </conditionalFormatting>
  <conditionalFormatting sqref="H389">
    <cfRule type="containsText" dxfId="1858" priority="1007" stopIfTrue="1" operator="containsText" text="(unid. De medida)">
      <formula>NOT(ISERROR(SEARCH("(unid. De medida)",H389)))</formula>
    </cfRule>
  </conditionalFormatting>
  <conditionalFormatting sqref="H404">
    <cfRule type="containsText" dxfId="1857" priority="1001" stopIfTrue="1" operator="containsText" text="(unid. De medida)">
      <formula>NOT(ISERROR(SEARCH("(unid. De medida)",H404)))</formula>
    </cfRule>
  </conditionalFormatting>
  <conditionalFormatting sqref="H415">
    <cfRule type="containsText" dxfId="1856" priority="994" stopIfTrue="1" operator="containsText" text="(unid. De medida)">
      <formula>NOT(ISERROR(SEARCH("(unid. De medida)",H415)))</formula>
    </cfRule>
  </conditionalFormatting>
  <conditionalFormatting sqref="H426">
    <cfRule type="containsText" dxfId="1855" priority="988" stopIfTrue="1" operator="containsText" text="(unid. De medida)">
      <formula>NOT(ISERROR(SEARCH("(unid. De medida)",H426)))</formula>
    </cfRule>
  </conditionalFormatting>
  <conditionalFormatting sqref="H442">
    <cfRule type="containsText" dxfId="1854" priority="978" stopIfTrue="1" operator="containsText" text="(unid. De medida)">
      <formula>NOT(ISERROR(SEARCH("(unid. De medida)",H442)))</formula>
    </cfRule>
  </conditionalFormatting>
  <conditionalFormatting sqref="H454">
    <cfRule type="containsText" dxfId="1853" priority="969" stopIfTrue="1" operator="containsText" text="(unid. De medida)">
      <formula>NOT(ISERROR(SEARCH("(unid. De medida)",H454)))</formula>
    </cfRule>
  </conditionalFormatting>
  <conditionalFormatting sqref="H467">
    <cfRule type="containsText" dxfId="1852" priority="963" stopIfTrue="1" operator="containsText" text="(unid. De medida)">
      <formula>NOT(ISERROR(SEARCH("(unid. De medida)",H467)))</formula>
    </cfRule>
  </conditionalFormatting>
  <conditionalFormatting sqref="H479">
    <cfRule type="containsText" dxfId="1851" priority="951" stopIfTrue="1" operator="containsText" text="(unid. De medida)">
      <formula>NOT(ISERROR(SEARCH("(unid. De medida)",H479)))</formula>
    </cfRule>
  </conditionalFormatting>
  <conditionalFormatting sqref="H491">
    <cfRule type="containsText" dxfId="1850" priority="945" stopIfTrue="1" operator="containsText" text="(unid. De medida)">
      <formula>NOT(ISERROR(SEARCH("(unid. De medida)",H491)))</formula>
    </cfRule>
  </conditionalFormatting>
  <conditionalFormatting sqref="H504">
    <cfRule type="containsText" dxfId="1849" priority="933" stopIfTrue="1" operator="containsText" text="(unid. De medida)">
      <formula>NOT(ISERROR(SEARCH("(unid. De medida)",H504)))</formula>
    </cfRule>
  </conditionalFormatting>
  <conditionalFormatting sqref="H521">
    <cfRule type="containsText" dxfId="1848" priority="927" stopIfTrue="1" operator="containsText" text="(unid. De medida)">
      <formula>NOT(ISERROR(SEARCH("(unid. De medida)",H521)))</formula>
    </cfRule>
  </conditionalFormatting>
  <conditionalFormatting sqref="H531">
    <cfRule type="containsText" dxfId="1847" priority="915" stopIfTrue="1" operator="containsText" text="(unid. De medida)">
      <formula>NOT(ISERROR(SEARCH("(unid. De medida)",H531)))</formula>
    </cfRule>
  </conditionalFormatting>
  <conditionalFormatting sqref="H541">
    <cfRule type="containsText" dxfId="1846" priority="909" stopIfTrue="1" operator="containsText" text="(unid. De medida)">
      <formula>NOT(ISERROR(SEARCH("(unid. De medida)",H541)))</formula>
    </cfRule>
  </conditionalFormatting>
  <conditionalFormatting sqref="H551">
    <cfRule type="containsText" dxfId="1845" priority="903" stopIfTrue="1" operator="containsText" text="(unid. De medida)">
      <formula>NOT(ISERROR(SEARCH("(unid. De medida)",H551)))</formula>
    </cfRule>
  </conditionalFormatting>
  <conditionalFormatting sqref="H562">
    <cfRule type="containsText" dxfId="1844" priority="921" stopIfTrue="1" operator="containsText" text="(unid. De medida)">
      <formula>NOT(ISERROR(SEARCH("(unid. De medida)",H562)))</formula>
    </cfRule>
  </conditionalFormatting>
  <conditionalFormatting sqref="H571">
    <cfRule type="containsText" dxfId="1843" priority="897" stopIfTrue="1" operator="containsText" text="(unid. De medida)">
      <formula>NOT(ISERROR(SEARCH("(unid. De medida)",H571)))</formula>
    </cfRule>
  </conditionalFormatting>
  <conditionalFormatting sqref="H582">
    <cfRule type="containsText" dxfId="1842" priority="891" stopIfTrue="1" operator="containsText" text="(unid. De medida)">
      <formula>NOT(ISERROR(SEARCH("(unid. De medida)",H582)))</formula>
    </cfRule>
  </conditionalFormatting>
  <conditionalFormatting sqref="H593">
    <cfRule type="containsText" dxfId="1841" priority="879" stopIfTrue="1" operator="containsText" text="(unid. De medida)">
      <formula>NOT(ISERROR(SEARCH("(unid. De medida)",H593)))</formula>
    </cfRule>
  </conditionalFormatting>
  <conditionalFormatting sqref="H603">
    <cfRule type="containsText" dxfId="1840" priority="873" stopIfTrue="1" operator="containsText" text="(unid. De medida)">
      <formula>NOT(ISERROR(SEARCH("(unid. De medida)",H603)))</formula>
    </cfRule>
  </conditionalFormatting>
  <conditionalFormatting sqref="H614">
    <cfRule type="containsText" dxfId="1839" priority="858" stopIfTrue="1" operator="containsText" text="(unid. De medida)">
      <formula>NOT(ISERROR(SEARCH("(unid. De medida)",H614)))</formula>
    </cfRule>
  </conditionalFormatting>
  <conditionalFormatting sqref="H625">
    <cfRule type="containsText" dxfId="1838" priority="851" stopIfTrue="1" operator="containsText" text="(unid. De medida)">
      <formula>NOT(ISERROR(SEARCH("(unid. De medida)",H625)))</formula>
    </cfRule>
  </conditionalFormatting>
  <conditionalFormatting sqref="H637">
    <cfRule type="containsText" dxfId="1837" priority="843" stopIfTrue="1" operator="containsText" text="(unid. De medida)">
      <formula>NOT(ISERROR(SEARCH("(unid. De medida)",H637)))</formula>
    </cfRule>
  </conditionalFormatting>
  <conditionalFormatting sqref="H652">
    <cfRule type="containsText" dxfId="1836" priority="823" stopIfTrue="1" operator="containsText" text="(unid. De medida)">
      <formula>NOT(ISERROR(SEARCH("(unid. De medida)",H652)))</formula>
    </cfRule>
  </conditionalFormatting>
  <conditionalFormatting sqref="H667">
    <cfRule type="containsText" dxfId="1835" priority="806" stopIfTrue="1" operator="containsText" text="(unid. De medida)">
      <formula>NOT(ISERROR(SEARCH("(unid. De medida)",H667)))</formula>
    </cfRule>
  </conditionalFormatting>
  <conditionalFormatting sqref="H682">
    <cfRule type="containsText" dxfId="1834" priority="809" stopIfTrue="1" operator="containsText" text="(unid. De medida)">
      <formula>NOT(ISERROR(SEARCH("(unid. De medida)",H682)))</formula>
    </cfRule>
  </conditionalFormatting>
  <conditionalFormatting sqref="H694">
    <cfRule type="containsText" dxfId="1833" priority="792" stopIfTrue="1" operator="containsText" text="(unid. De medida)">
      <formula>NOT(ISERROR(SEARCH("(unid. De medida)",H694)))</formula>
    </cfRule>
  </conditionalFormatting>
  <conditionalFormatting sqref="H707">
    <cfRule type="containsText" dxfId="1832" priority="786" stopIfTrue="1" operator="containsText" text="(unid. De medida)">
      <formula>NOT(ISERROR(SEARCH("(unid. De medida)",H707)))</formula>
    </cfRule>
  </conditionalFormatting>
  <conditionalFormatting sqref="H720">
    <cfRule type="containsText" dxfId="1831" priority="777" stopIfTrue="1" operator="containsText" text="(unid. De medida)">
      <formula>NOT(ISERROR(SEARCH("(unid. De medida)",H720)))</formula>
    </cfRule>
  </conditionalFormatting>
  <conditionalFormatting sqref="H732">
    <cfRule type="containsText" dxfId="1830" priority="769" stopIfTrue="1" operator="containsText" text="(unid. De medida)">
      <formula>NOT(ISERROR(SEARCH("(unid. De medida)",H732)))</formula>
    </cfRule>
  </conditionalFormatting>
  <conditionalFormatting sqref="H741">
    <cfRule type="containsText" dxfId="1829" priority="754" stopIfTrue="1" operator="containsText" text="(unid. De medida)">
      <formula>NOT(ISERROR(SEARCH("(unid. De medida)",H741)))</formula>
    </cfRule>
  </conditionalFormatting>
  <conditionalFormatting sqref="H750">
    <cfRule type="containsText" dxfId="1828" priority="757" stopIfTrue="1" operator="containsText" text="(unid. De medida)">
      <formula>NOT(ISERROR(SEARCH("(unid. De medida)",H750)))</formula>
    </cfRule>
  </conditionalFormatting>
  <conditionalFormatting sqref="H759">
    <cfRule type="containsText" dxfId="1827" priority="749" stopIfTrue="1" operator="containsText" text="(unid. De medida)">
      <formula>NOT(ISERROR(SEARCH("(unid. De medida)",H759)))</formula>
    </cfRule>
  </conditionalFormatting>
  <conditionalFormatting sqref="H768">
    <cfRule type="containsText" dxfId="1826" priority="743" stopIfTrue="1" operator="containsText" text="(unid. De medida)">
      <formula>NOT(ISERROR(SEARCH("(unid. De medida)",H768)))</formula>
    </cfRule>
  </conditionalFormatting>
  <conditionalFormatting sqref="H783">
    <cfRule type="containsText" dxfId="1825" priority="737" stopIfTrue="1" operator="containsText" text="(unid. De medida)">
      <formula>NOT(ISERROR(SEARCH("(unid. De medida)",H783)))</formula>
    </cfRule>
  </conditionalFormatting>
  <conditionalFormatting sqref="H795">
    <cfRule type="containsText" dxfId="1824" priority="637" stopIfTrue="1" operator="containsText" text="(unid. De medida)">
      <formula>NOT(ISERROR(SEARCH("(unid. De medida)",H795)))</formula>
    </cfRule>
  </conditionalFormatting>
  <conditionalFormatting sqref="H814">
    <cfRule type="containsText" dxfId="1823" priority="625" stopIfTrue="1" operator="containsText" text="(unid. De medida)">
      <formula>NOT(ISERROR(SEARCH("(unid. De medida)",H814)))</formula>
    </cfRule>
  </conditionalFormatting>
  <conditionalFormatting sqref="H832">
    <cfRule type="containsText" dxfId="1822" priority="615" stopIfTrue="1" operator="containsText" text="(unid. De medida)">
      <formula>NOT(ISERROR(SEARCH("(unid. De medida)",H832)))</formula>
    </cfRule>
  </conditionalFormatting>
  <conditionalFormatting sqref="H850">
    <cfRule type="containsText" dxfId="1821" priority="607" stopIfTrue="1" operator="containsText" text="(unid. De medida)">
      <formula>NOT(ISERROR(SEARCH("(unid. De medida)",H850)))</formula>
    </cfRule>
  </conditionalFormatting>
  <conditionalFormatting sqref="H863">
    <cfRule type="containsText" dxfId="1820" priority="596" stopIfTrue="1" operator="containsText" text="(unid. De medida)">
      <formula>NOT(ISERROR(SEARCH("(unid. De medida)",H863)))</formula>
    </cfRule>
  </conditionalFormatting>
  <conditionalFormatting sqref="H875">
    <cfRule type="containsText" dxfId="1819" priority="590" stopIfTrue="1" operator="containsText" text="(unid. De medida)">
      <formula>NOT(ISERROR(SEARCH("(unid. De medida)",H875)))</formula>
    </cfRule>
  </conditionalFormatting>
  <conditionalFormatting sqref="H886">
    <cfRule type="containsText" dxfId="1818" priority="584" stopIfTrue="1" operator="containsText" text="(unid. De medida)">
      <formula>NOT(ISERROR(SEARCH("(unid. De medida)",H886)))</formula>
    </cfRule>
  </conditionalFormatting>
  <conditionalFormatting sqref="H898">
    <cfRule type="containsText" dxfId="1817" priority="572" stopIfTrue="1" operator="containsText" text="(unid. De medida)">
      <formula>NOT(ISERROR(SEARCH("(unid. De medida)",H898)))</formula>
    </cfRule>
  </conditionalFormatting>
  <conditionalFormatting sqref="H910">
    <cfRule type="containsText" dxfId="1816" priority="566" stopIfTrue="1" operator="containsText" text="(unid. De medida)">
      <formula>NOT(ISERROR(SEARCH("(unid. De medida)",H910)))</formula>
    </cfRule>
  </conditionalFormatting>
  <conditionalFormatting sqref="H921">
    <cfRule type="containsText" dxfId="1815" priority="558" stopIfTrue="1" operator="containsText" text="(unid. De medida)">
      <formula>NOT(ISERROR(SEARCH("(unid. De medida)",H921)))</formula>
    </cfRule>
  </conditionalFormatting>
  <conditionalFormatting sqref="H932">
    <cfRule type="containsText" dxfId="1814" priority="550" stopIfTrue="1" operator="containsText" text="(unid. De medida)">
      <formula>NOT(ISERROR(SEARCH("(unid. De medida)",H932)))</formula>
    </cfRule>
  </conditionalFormatting>
  <conditionalFormatting sqref="H943">
    <cfRule type="containsText" dxfId="1813" priority="542" stopIfTrue="1" operator="containsText" text="(unid. De medida)">
      <formula>NOT(ISERROR(SEARCH("(unid. De medida)",H943)))</formula>
    </cfRule>
  </conditionalFormatting>
  <conditionalFormatting sqref="H955">
    <cfRule type="containsText" dxfId="1812" priority="532" stopIfTrue="1" operator="containsText" text="(unid. De medida)">
      <formula>NOT(ISERROR(SEARCH("(unid. De medida)",H955)))</formula>
    </cfRule>
  </conditionalFormatting>
  <conditionalFormatting sqref="H966">
    <cfRule type="containsText" dxfId="1811" priority="524" stopIfTrue="1" operator="containsText" text="(unid. De medida)">
      <formula>NOT(ISERROR(SEARCH("(unid. De medida)",H966)))</formula>
    </cfRule>
  </conditionalFormatting>
  <conditionalFormatting sqref="H978">
    <cfRule type="containsText" dxfId="1810" priority="506" stopIfTrue="1" operator="containsText" text="(unid. De medida)">
      <formula>NOT(ISERROR(SEARCH("(unid. De medida)",H978)))</formula>
    </cfRule>
  </conditionalFormatting>
  <conditionalFormatting sqref="H990">
    <cfRule type="containsText" dxfId="1809" priority="508" stopIfTrue="1" operator="containsText" text="(unid. De medida)">
      <formula>NOT(ISERROR(SEARCH("(unid. De medida)",H990)))</formula>
    </cfRule>
  </conditionalFormatting>
  <conditionalFormatting sqref="H1001">
    <cfRule type="containsText" dxfId="1808" priority="498" stopIfTrue="1" operator="containsText" text="(unid. De medida)">
      <formula>NOT(ISERROR(SEARCH("(unid. De medida)",H1001)))</formula>
    </cfRule>
  </conditionalFormatting>
  <conditionalFormatting sqref="H1012">
    <cfRule type="containsText" dxfId="1807" priority="490" stopIfTrue="1" operator="containsText" text="(unid. De medida)">
      <formula>NOT(ISERROR(SEARCH("(unid. De medida)",H1012)))</formula>
    </cfRule>
  </conditionalFormatting>
  <conditionalFormatting sqref="H1024">
    <cfRule type="containsText" dxfId="1806" priority="482" stopIfTrue="1" operator="containsText" text="(unid. De medida)">
      <formula>NOT(ISERROR(SEARCH("(unid. De medida)",H1024)))</formula>
    </cfRule>
  </conditionalFormatting>
  <conditionalFormatting sqref="H1034">
    <cfRule type="containsText" dxfId="1805" priority="474" stopIfTrue="1" operator="containsText" text="(unid. De medida)">
      <formula>NOT(ISERROR(SEARCH("(unid. De medida)",H1034)))</formula>
    </cfRule>
  </conditionalFormatting>
  <conditionalFormatting sqref="H1044">
    <cfRule type="containsText" dxfId="1804" priority="466" stopIfTrue="1" operator="containsText" text="(unid. De medida)">
      <formula>NOT(ISERROR(SEARCH("(unid. De medida)",H1044)))</formula>
    </cfRule>
  </conditionalFormatting>
  <conditionalFormatting sqref="H1055">
    <cfRule type="containsText" dxfId="1803" priority="458" stopIfTrue="1" operator="containsText" text="(unid. De medida)">
      <formula>NOT(ISERROR(SEARCH("(unid. De medida)",H1055)))</formula>
    </cfRule>
  </conditionalFormatting>
  <conditionalFormatting sqref="H1065">
    <cfRule type="containsText" dxfId="1802" priority="450" stopIfTrue="1" operator="containsText" text="(unid. De medida)">
      <formula>NOT(ISERROR(SEARCH("(unid. De medida)",H1065)))</formula>
    </cfRule>
  </conditionalFormatting>
  <conditionalFormatting sqref="H1076">
    <cfRule type="containsText" dxfId="1801" priority="442" stopIfTrue="1" operator="containsText" text="(unid. De medida)">
      <formula>NOT(ISERROR(SEARCH("(unid. De medida)",H1076)))</formula>
    </cfRule>
  </conditionalFormatting>
  <conditionalFormatting sqref="H1087">
    <cfRule type="containsText" dxfId="1800" priority="434" stopIfTrue="1" operator="containsText" text="(unid. De medida)">
      <formula>NOT(ISERROR(SEARCH("(unid. De medida)",H1087)))</formula>
    </cfRule>
  </conditionalFormatting>
  <conditionalFormatting sqref="H1096">
    <cfRule type="containsText" dxfId="1799" priority="426" stopIfTrue="1" operator="containsText" text="(unid. De medida)">
      <formula>NOT(ISERROR(SEARCH("(unid. De medida)",H1096)))</formula>
    </cfRule>
  </conditionalFormatting>
  <conditionalFormatting sqref="H1107">
    <cfRule type="containsText" dxfId="1798" priority="420" stopIfTrue="1" operator="containsText" text="(unid. De medida)">
      <formula>NOT(ISERROR(SEARCH("(unid. De medida)",H1107)))</formula>
    </cfRule>
  </conditionalFormatting>
  <conditionalFormatting sqref="H1121">
    <cfRule type="containsText" dxfId="1797" priority="412" stopIfTrue="1" operator="containsText" text="(unid. De medida)">
      <formula>NOT(ISERROR(SEARCH("(unid. De medida)",H1121)))</formula>
    </cfRule>
  </conditionalFormatting>
  <conditionalFormatting sqref="H1132">
    <cfRule type="containsText" dxfId="1796" priority="406" stopIfTrue="1" operator="containsText" text="(unid. De medida)">
      <formula>NOT(ISERROR(SEARCH("(unid. De medida)",H1132)))</formula>
    </cfRule>
  </conditionalFormatting>
  <conditionalFormatting sqref="H1142">
    <cfRule type="containsText" dxfId="1795" priority="400" stopIfTrue="1" operator="containsText" text="(unid. De medida)">
      <formula>NOT(ISERROR(SEARCH("(unid. De medida)",H1142)))</formula>
    </cfRule>
  </conditionalFormatting>
  <conditionalFormatting sqref="H1153">
    <cfRule type="containsText" dxfId="1794" priority="392" stopIfTrue="1" operator="containsText" text="(unid. De medida)">
      <formula>NOT(ISERROR(SEARCH("(unid. De medida)",H1153)))</formula>
    </cfRule>
  </conditionalFormatting>
  <conditionalFormatting sqref="H1164">
    <cfRule type="containsText" dxfId="1793" priority="384" stopIfTrue="1" operator="containsText" text="(unid. De medida)">
      <formula>NOT(ISERROR(SEARCH("(unid. De medida)",H1164)))</formula>
    </cfRule>
  </conditionalFormatting>
  <conditionalFormatting sqref="H1175">
    <cfRule type="containsText" dxfId="1792" priority="370" stopIfTrue="1" operator="containsText" text="(unid. De medida)">
      <formula>NOT(ISERROR(SEARCH("(unid. De medida)",H1175)))</formula>
    </cfRule>
  </conditionalFormatting>
  <conditionalFormatting sqref="H1186">
    <cfRule type="containsText" dxfId="1791" priority="361" stopIfTrue="1" operator="containsText" text="(unid. De medida)">
      <formula>NOT(ISERROR(SEARCH("(unid. De medida)",H1186)))</formula>
    </cfRule>
  </conditionalFormatting>
  <conditionalFormatting sqref="H1197">
    <cfRule type="containsText" dxfId="1790" priority="355" stopIfTrue="1" operator="containsText" text="(unid. De medida)">
      <formula>NOT(ISERROR(SEARCH("(unid. De medida)",H1197)))</formula>
    </cfRule>
  </conditionalFormatting>
  <conditionalFormatting sqref="H1208">
    <cfRule type="containsText" dxfId="1789" priority="346" stopIfTrue="1" operator="containsText" text="(unid. De medida)">
      <formula>NOT(ISERROR(SEARCH("(unid. De medida)",H1208)))</formula>
    </cfRule>
  </conditionalFormatting>
  <conditionalFormatting sqref="H1219">
    <cfRule type="containsText" dxfId="1788" priority="340" stopIfTrue="1" operator="containsText" text="(unid. De medida)">
      <formula>NOT(ISERROR(SEARCH("(unid. De medida)",H1219)))</formula>
    </cfRule>
  </conditionalFormatting>
  <conditionalFormatting sqref="H1230">
    <cfRule type="containsText" dxfId="1787" priority="331" stopIfTrue="1" operator="containsText" text="(unid. De medida)">
      <formula>NOT(ISERROR(SEARCH("(unid. De medida)",H1230)))</formula>
    </cfRule>
  </conditionalFormatting>
  <conditionalFormatting sqref="H1241">
    <cfRule type="containsText" dxfId="1786" priority="325" stopIfTrue="1" operator="containsText" text="(unid. De medida)">
      <formula>NOT(ISERROR(SEARCH("(unid. De medida)",H1241)))</formula>
    </cfRule>
  </conditionalFormatting>
  <conditionalFormatting sqref="H1252">
    <cfRule type="containsText" dxfId="1785" priority="376" stopIfTrue="1" operator="containsText" text="(unid. De medida)">
      <formula>NOT(ISERROR(SEARCH("(unid. De medida)",H1252)))</formula>
    </cfRule>
  </conditionalFormatting>
  <conditionalFormatting sqref="H1263">
    <cfRule type="containsText" dxfId="1784" priority="316" stopIfTrue="1" operator="containsText" text="(unid. De medida)">
      <formula>NOT(ISERROR(SEARCH("(unid. De medida)",H1263)))</formula>
    </cfRule>
  </conditionalFormatting>
  <conditionalFormatting sqref="H1277">
    <cfRule type="containsText" dxfId="1783" priority="308" stopIfTrue="1" operator="containsText" text="(unid. De medida)">
      <formula>NOT(ISERROR(SEARCH("(unid. De medida)",H1277)))</formula>
    </cfRule>
  </conditionalFormatting>
  <conditionalFormatting sqref="H1288">
    <cfRule type="containsText" dxfId="1782" priority="302" stopIfTrue="1" operator="containsText" text="(unid. De medida)">
      <formula>NOT(ISERROR(SEARCH("(unid. De medida)",H1288)))</formula>
    </cfRule>
  </conditionalFormatting>
  <conditionalFormatting sqref="H1306">
    <cfRule type="containsText" dxfId="1781" priority="296" stopIfTrue="1" operator="containsText" text="(unid. De medida)">
      <formula>NOT(ISERROR(SEARCH("(unid. De medida)",H1306)))</formula>
    </cfRule>
  </conditionalFormatting>
  <conditionalFormatting sqref="H1318">
    <cfRule type="containsText" dxfId="1780" priority="290" stopIfTrue="1" operator="containsText" text="(unid. De medida)">
      <formula>NOT(ISERROR(SEARCH("(unid. De medida)",H1318)))</formula>
    </cfRule>
  </conditionalFormatting>
  <conditionalFormatting sqref="H1328">
    <cfRule type="containsText" dxfId="1779" priority="284" stopIfTrue="1" operator="containsText" text="(unid. De medida)">
      <formula>NOT(ISERROR(SEARCH("(unid. De medida)",H1328)))</formula>
    </cfRule>
  </conditionalFormatting>
  <conditionalFormatting sqref="H1344">
    <cfRule type="containsText" dxfId="1778" priority="278" stopIfTrue="1" operator="containsText" text="(unid. De medida)">
      <formula>NOT(ISERROR(SEARCH("(unid. De medida)",H1344)))</formula>
    </cfRule>
  </conditionalFormatting>
  <conditionalFormatting sqref="H1358">
    <cfRule type="containsText" dxfId="1777" priority="261" stopIfTrue="1" operator="containsText" text="(unid. De medida)">
      <formula>NOT(ISERROR(SEARCH("(unid. De medida)",H1358)))</formula>
    </cfRule>
  </conditionalFormatting>
  <conditionalFormatting sqref="H1367">
    <cfRule type="containsText" dxfId="1776" priority="255" stopIfTrue="1" operator="containsText" text="(unid. De medida)">
      <formula>NOT(ISERROR(SEARCH("(unid. De medida)",H1367)))</formula>
    </cfRule>
  </conditionalFormatting>
  <conditionalFormatting sqref="H1376">
    <cfRule type="containsText" dxfId="1775" priority="249" stopIfTrue="1" operator="containsText" text="(unid. De medida)">
      <formula>NOT(ISERROR(SEARCH("(unid. De medida)",H1376)))</formula>
    </cfRule>
  </conditionalFormatting>
  <conditionalFormatting sqref="H1388">
    <cfRule type="containsText" dxfId="1774" priority="243" stopIfTrue="1" operator="containsText" text="(unid. De medida)">
      <formula>NOT(ISERROR(SEARCH("(unid. De medida)",H1388)))</formula>
    </cfRule>
  </conditionalFormatting>
  <conditionalFormatting sqref="H1400">
    <cfRule type="containsText" dxfId="1773" priority="237" stopIfTrue="1" operator="containsText" text="(unid. De medida)">
      <formula>NOT(ISERROR(SEARCH("(unid. De medida)",H1400)))</formula>
    </cfRule>
  </conditionalFormatting>
  <conditionalFormatting sqref="H1412">
    <cfRule type="containsText" dxfId="1772" priority="228" stopIfTrue="1" operator="containsText" text="(unid. De medida)">
      <formula>NOT(ISERROR(SEARCH("(unid. De medida)",H1412)))</formula>
    </cfRule>
  </conditionalFormatting>
  <conditionalFormatting sqref="H1424">
    <cfRule type="containsText" dxfId="1771" priority="219" stopIfTrue="1" operator="containsText" text="(unid. De medida)">
      <formula>NOT(ISERROR(SEARCH("(unid. De medida)",H1424)))</formula>
    </cfRule>
  </conditionalFormatting>
  <conditionalFormatting sqref="H1436">
    <cfRule type="containsText" dxfId="1770" priority="200" stopIfTrue="1" operator="containsText" text="(unid. De medida)">
      <formula>NOT(ISERROR(SEARCH("(unid. De medida)",H1436)))</formula>
    </cfRule>
  </conditionalFormatting>
  <conditionalFormatting sqref="H1448">
    <cfRule type="containsText" dxfId="1769" priority="191" stopIfTrue="1" operator="containsText" text="(unid. De medida)">
      <formula>NOT(ISERROR(SEARCH("(unid. De medida)",H1448)))</formula>
    </cfRule>
  </conditionalFormatting>
  <conditionalFormatting sqref="H1460">
    <cfRule type="containsText" dxfId="1768" priority="182" stopIfTrue="1" operator="containsText" text="(unid. De medida)">
      <formula>NOT(ISERROR(SEARCH("(unid. De medida)",H1460)))</formula>
    </cfRule>
  </conditionalFormatting>
  <conditionalFormatting sqref="H1472">
    <cfRule type="containsText" dxfId="1767" priority="173" stopIfTrue="1" operator="containsText" text="(unid. De medida)">
      <formula>NOT(ISERROR(SEARCH("(unid. De medida)",H1472)))</formula>
    </cfRule>
  </conditionalFormatting>
  <conditionalFormatting sqref="H1484">
    <cfRule type="containsText" dxfId="1766" priority="165" stopIfTrue="1" operator="containsText" text="(unid. De medida)">
      <formula>NOT(ISERROR(SEARCH("(unid. De medida)",H1484)))</formula>
    </cfRule>
  </conditionalFormatting>
  <conditionalFormatting sqref="H1496">
    <cfRule type="containsText" dxfId="1765" priority="156" stopIfTrue="1" operator="containsText" text="(unid. De medida)">
      <formula>NOT(ISERROR(SEARCH("(unid. De medida)",H1496)))</formula>
    </cfRule>
  </conditionalFormatting>
  <conditionalFormatting sqref="H1508">
    <cfRule type="containsText" dxfId="1764" priority="130" stopIfTrue="1" operator="containsText" text="(unid. De medida)">
      <formula>NOT(ISERROR(SEARCH("(unid. De medida)",H1508)))</formula>
    </cfRule>
  </conditionalFormatting>
  <conditionalFormatting sqref="H1518">
    <cfRule type="containsText" dxfId="1763" priority="118" stopIfTrue="1" operator="containsText" text="(unid. De medida)">
      <formula>NOT(ISERROR(SEARCH("(unid. De medida)",H1518)))</formula>
    </cfRule>
  </conditionalFormatting>
  <conditionalFormatting sqref="H1529">
    <cfRule type="containsText" dxfId="1762" priority="112" stopIfTrue="1" operator="containsText" text="(unid. De medida)">
      <formula>NOT(ISERROR(SEARCH("(unid. De medida)",H1529)))</formula>
    </cfRule>
  </conditionalFormatting>
  <conditionalFormatting sqref="H1543">
    <cfRule type="containsText" dxfId="1761" priority="106" stopIfTrue="1" operator="containsText" text="(unid. De medida)">
      <formula>NOT(ISERROR(SEARCH("(unid. De medida)",H1543)))</formula>
    </cfRule>
  </conditionalFormatting>
  <conditionalFormatting sqref="H1554">
    <cfRule type="containsText" dxfId="1760" priority="100" stopIfTrue="1" operator="containsText" text="(unid. De medida)">
      <formula>NOT(ISERROR(SEARCH("(unid. De medida)",H1554)))</formula>
    </cfRule>
  </conditionalFormatting>
  <conditionalFormatting sqref="H1564">
    <cfRule type="containsText" dxfId="1759" priority="94" stopIfTrue="1" operator="containsText" text="(unid. De medida)">
      <formula>NOT(ISERROR(SEARCH("(unid. De medida)",H1564)))</formula>
    </cfRule>
  </conditionalFormatting>
  <conditionalFormatting sqref="H1574">
    <cfRule type="containsText" dxfId="1758" priority="88" stopIfTrue="1" operator="containsText" text="(unid. De medida)">
      <formula>NOT(ISERROR(SEARCH("(unid. De medida)",H1574)))</formula>
    </cfRule>
  </conditionalFormatting>
  <conditionalFormatting sqref="H1585">
    <cfRule type="containsText" dxfId="1757" priority="81" stopIfTrue="1" operator="containsText" text="(unid. De medida)">
      <formula>NOT(ISERROR(SEARCH("(unid. De medida)",H1585)))</formula>
    </cfRule>
  </conditionalFormatting>
  <conditionalFormatting sqref="H1597">
    <cfRule type="containsText" dxfId="1756" priority="59" stopIfTrue="1" operator="containsText" text="(unid. De medida)">
      <formula>NOT(ISERROR(SEARCH("(unid. De medida)",H1597)))</formula>
    </cfRule>
  </conditionalFormatting>
  <conditionalFormatting sqref="H1609">
    <cfRule type="containsText" dxfId="1755" priority="67" stopIfTrue="1" operator="containsText" text="(unid. De medida)">
      <formula>NOT(ISERROR(SEARCH("(unid. De medida)",H1609)))</formula>
    </cfRule>
  </conditionalFormatting>
  <conditionalFormatting sqref="H1619">
    <cfRule type="containsText" dxfId="1754" priority="45" stopIfTrue="1" operator="containsText" text="(unid. De medida)">
      <formula>NOT(ISERROR(SEARCH("(unid. De medida)",H1619)))</formula>
    </cfRule>
  </conditionalFormatting>
  <conditionalFormatting sqref="H1630">
    <cfRule type="containsText" dxfId="1753" priority="39" stopIfTrue="1" operator="containsText" text="(unid. De medida)">
      <formula>NOT(ISERROR(SEARCH("(unid. De medida)",H1630)))</formula>
    </cfRule>
  </conditionalFormatting>
  <conditionalFormatting sqref="H1641">
    <cfRule type="containsText" dxfId="1752" priority="33" stopIfTrue="1" operator="containsText" text="(unid. De medida)">
      <formula>NOT(ISERROR(SEARCH("(unid. De medida)",H1641)))</formula>
    </cfRule>
  </conditionalFormatting>
  <conditionalFormatting sqref="H1653">
    <cfRule type="containsText" dxfId="1751" priority="27" stopIfTrue="1" operator="containsText" text="(unid. De medida)">
      <formula>NOT(ISERROR(SEARCH("(unid. De medida)",H1653)))</formula>
    </cfRule>
  </conditionalFormatting>
  <conditionalFormatting sqref="H1664">
    <cfRule type="containsText" dxfId="1750" priority="21" stopIfTrue="1" operator="containsText" text="(unid. De medida)">
      <formula>NOT(ISERROR(SEARCH("(unid. De medida)",H1664)))</formula>
    </cfRule>
  </conditionalFormatting>
  <conditionalFormatting sqref="H1675">
    <cfRule type="containsText" dxfId="1749" priority="15" stopIfTrue="1" operator="containsText" text="(unid. De medida)">
      <formula>NOT(ISERROR(SEARCH("(unid. De medida)",H1675)))</formula>
    </cfRule>
  </conditionalFormatting>
  <conditionalFormatting sqref="H1686">
    <cfRule type="containsText" dxfId="1748" priority="7" stopIfTrue="1" operator="containsText" text="(unid. De medida)">
      <formula>NOT(ISERROR(SEARCH("(unid. De medida)",H1686)))</formula>
    </cfRule>
  </conditionalFormatting>
  <conditionalFormatting sqref="I10 I20">
    <cfRule type="containsErrors" dxfId="1747" priority="1260" stopIfTrue="1">
      <formula>ISERROR(I10)</formula>
    </cfRule>
  </conditionalFormatting>
  <conditionalFormatting sqref="I23 I31">
    <cfRule type="containsErrors" dxfId="1746" priority="1254" stopIfTrue="1">
      <formula>ISERROR(I23)</formula>
    </cfRule>
  </conditionalFormatting>
  <conditionalFormatting sqref="I34 I41">
    <cfRule type="containsErrors" dxfId="1745" priority="1248" stopIfTrue="1">
      <formula>ISERROR(I34)</formula>
    </cfRule>
  </conditionalFormatting>
  <conditionalFormatting sqref="I44 I62">
    <cfRule type="containsErrors" dxfId="1744" priority="1235" stopIfTrue="1">
      <formula>ISERROR(I44)</formula>
    </cfRule>
  </conditionalFormatting>
  <conditionalFormatting sqref="I65 I85">
    <cfRule type="containsErrors" dxfId="1743" priority="1229" stopIfTrue="1">
      <formula>ISERROR(I65)</formula>
    </cfRule>
  </conditionalFormatting>
  <conditionalFormatting sqref="I88 I101">
    <cfRule type="containsErrors" dxfId="1742" priority="1213" stopIfTrue="1">
      <formula>ISERROR(I88)</formula>
    </cfRule>
  </conditionalFormatting>
  <conditionalFormatting sqref="I104 I111">
    <cfRule type="containsErrors" dxfId="1741" priority="1199" stopIfTrue="1">
      <formula>ISERROR(I104)</formula>
    </cfRule>
  </conditionalFormatting>
  <conditionalFormatting sqref="I114 I126">
    <cfRule type="containsErrors" dxfId="1740" priority="1193" stopIfTrue="1">
      <formula>ISERROR(I114)</formula>
    </cfRule>
  </conditionalFormatting>
  <conditionalFormatting sqref="I129 I135">
    <cfRule type="containsErrors" dxfId="1739" priority="1187" stopIfTrue="1">
      <formula>ISERROR(I129)</formula>
    </cfRule>
  </conditionalFormatting>
  <conditionalFormatting sqref="I138 I149">
    <cfRule type="containsErrors" dxfId="1738" priority="1181" stopIfTrue="1">
      <formula>ISERROR(I138)</formula>
    </cfRule>
  </conditionalFormatting>
  <conditionalFormatting sqref="I152 I158">
    <cfRule type="containsErrors" dxfId="1737" priority="1175" stopIfTrue="1">
      <formula>ISERROR(I152)</formula>
    </cfRule>
  </conditionalFormatting>
  <conditionalFormatting sqref="I161 I167">
    <cfRule type="containsErrors" dxfId="1736" priority="1169" stopIfTrue="1">
      <formula>ISERROR(I161)</formula>
    </cfRule>
  </conditionalFormatting>
  <conditionalFormatting sqref="I170 I176">
    <cfRule type="containsErrors" dxfId="1735" priority="1163" stopIfTrue="1">
      <formula>ISERROR(I170)</formula>
    </cfRule>
  </conditionalFormatting>
  <conditionalFormatting sqref="I179 I185">
    <cfRule type="containsErrors" dxfId="1734" priority="1157" stopIfTrue="1">
      <formula>ISERROR(I179)</formula>
    </cfRule>
  </conditionalFormatting>
  <conditionalFormatting sqref="I188 I198">
    <cfRule type="containsErrors" dxfId="1733" priority="1145" stopIfTrue="1">
      <formula>ISERROR(I188)</formula>
    </cfRule>
  </conditionalFormatting>
  <conditionalFormatting sqref="I201 I213">
    <cfRule type="containsErrors" dxfId="1732" priority="1139" stopIfTrue="1">
      <formula>ISERROR(I201)</formula>
    </cfRule>
  </conditionalFormatting>
  <conditionalFormatting sqref="I216 I225">
    <cfRule type="containsErrors" dxfId="1731" priority="1133" stopIfTrue="1">
      <formula>ISERROR(I216)</formula>
    </cfRule>
  </conditionalFormatting>
  <conditionalFormatting sqref="I228 I242">
    <cfRule type="containsErrors" dxfId="1730" priority="1127" stopIfTrue="1">
      <formula>ISERROR(I228)</formula>
    </cfRule>
  </conditionalFormatting>
  <conditionalFormatting sqref="I245 I252">
    <cfRule type="containsErrors" dxfId="1729" priority="1121" stopIfTrue="1">
      <formula>ISERROR(I245)</formula>
    </cfRule>
  </conditionalFormatting>
  <conditionalFormatting sqref="I255 I262">
    <cfRule type="containsErrors" dxfId="1728" priority="1115" stopIfTrue="1">
      <formula>ISERROR(I255)</formula>
    </cfRule>
  </conditionalFormatting>
  <conditionalFormatting sqref="I265 I277">
    <cfRule type="containsErrors" dxfId="1727" priority="1109" stopIfTrue="1">
      <formula>ISERROR(I265)</formula>
    </cfRule>
  </conditionalFormatting>
  <conditionalFormatting sqref="I280 I288">
    <cfRule type="containsErrors" dxfId="1726" priority="1101" stopIfTrue="1">
      <formula>ISERROR(I280)</formula>
    </cfRule>
  </conditionalFormatting>
  <conditionalFormatting sqref="I291 I303">
    <cfRule type="containsErrors" dxfId="1725" priority="1095" stopIfTrue="1">
      <formula>ISERROR(I291)</formula>
    </cfRule>
  </conditionalFormatting>
  <conditionalFormatting sqref="I306 I318">
    <cfRule type="containsErrors" dxfId="1724" priority="1088" stopIfTrue="1">
      <formula>ISERROR(I306)</formula>
    </cfRule>
  </conditionalFormatting>
  <conditionalFormatting sqref="I321 I333">
    <cfRule type="containsErrors" dxfId="1723" priority="1081" stopIfTrue="1">
      <formula>ISERROR(I321)</formula>
    </cfRule>
  </conditionalFormatting>
  <conditionalFormatting sqref="I336 I348">
    <cfRule type="containsErrors" dxfId="1722" priority="1068" stopIfTrue="1">
      <formula>ISERROR(I336)</formula>
    </cfRule>
  </conditionalFormatting>
  <conditionalFormatting sqref="I351 I363">
    <cfRule type="containsErrors" dxfId="1721" priority="1054" stopIfTrue="1">
      <formula>ISERROR(I351)</formula>
    </cfRule>
  </conditionalFormatting>
  <conditionalFormatting sqref="I366 I374">
    <cfRule type="containsErrors" dxfId="1720" priority="1023" stopIfTrue="1">
      <formula>ISERROR(I366)</formula>
    </cfRule>
  </conditionalFormatting>
  <conditionalFormatting sqref="I377 I386">
    <cfRule type="containsErrors" dxfId="1719" priority="1017" stopIfTrue="1">
      <formula>ISERROR(I377)</formula>
    </cfRule>
  </conditionalFormatting>
  <conditionalFormatting sqref="I389 I401">
    <cfRule type="containsErrors" dxfId="1718" priority="1011" stopIfTrue="1">
      <formula>ISERROR(I389)</formula>
    </cfRule>
  </conditionalFormatting>
  <conditionalFormatting sqref="I404 I412">
    <cfRule type="containsErrors" dxfId="1717" priority="1005" stopIfTrue="1">
      <formula>ISERROR(I404)</formula>
    </cfRule>
  </conditionalFormatting>
  <conditionalFormatting sqref="I415 I423">
    <cfRule type="containsErrors" dxfId="1716" priority="998" stopIfTrue="1">
      <formula>ISERROR(I415)</formula>
    </cfRule>
  </conditionalFormatting>
  <conditionalFormatting sqref="I426 I439">
    <cfRule type="containsErrors" dxfId="1715" priority="992" stopIfTrue="1">
      <formula>ISERROR(I426)</formula>
    </cfRule>
  </conditionalFormatting>
  <conditionalFormatting sqref="I442 I451">
    <cfRule type="containsErrors" dxfId="1714" priority="982" stopIfTrue="1">
      <formula>ISERROR(I442)</formula>
    </cfRule>
  </conditionalFormatting>
  <conditionalFormatting sqref="I454 I464">
    <cfRule type="containsErrors" dxfId="1713" priority="973" stopIfTrue="1">
      <formula>ISERROR(I454)</formula>
    </cfRule>
  </conditionalFormatting>
  <conditionalFormatting sqref="I467 I476">
    <cfRule type="containsErrors" dxfId="1712" priority="967" stopIfTrue="1">
      <formula>ISERROR(I467)</formula>
    </cfRule>
  </conditionalFormatting>
  <conditionalFormatting sqref="I479 I488">
    <cfRule type="containsErrors" dxfId="1711" priority="955" stopIfTrue="1">
      <formula>ISERROR(I479)</formula>
    </cfRule>
  </conditionalFormatting>
  <conditionalFormatting sqref="I491 I501">
    <cfRule type="containsErrors" dxfId="1710" priority="949" stopIfTrue="1">
      <formula>ISERROR(I491)</formula>
    </cfRule>
  </conditionalFormatting>
  <conditionalFormatting sqref="I504 I518">
    <cfRule type="containsErrors" dxfId="1709" priority="937" stopIfTrue="1">
      <formula>ISERROR(I504)</formula>
    </cfRule>
  </conditionalFormatting>
  <conditionalFormatting sqref="I521 I528">
    <cfRule type="containsErrors" dxfId="1708" priority="931" stopIfTrue="1">
      <formula>ISERROR(I521)</formula>
    </cfRule>
  </conditionalFormatting>
  <conditionalFormatting sqref="I531 I538">
    <cfRule type="containsErrors" dxfId="1707" priority="919" stopIfTrue="1">
      <formula>ISERROR(I531)</formula>
    </cfRule>
  </conditionalFormatting>
  <conditionalFormatting sqref="I541 I548">
    <cfRule type="containsErrors" dxfId="1706" priority="913" stopIfTrue="1">
      <formula>ISERROR(I541)</formula>
    </cfRule>
  </conditionalFormatting>
  <conditionalFormatting sqref="I551 I559">
    <cfRule type="containsErrors" dxfId="1705" priority="907" stopIfTrue="1">
      <formula>ISERROR(I551)</formula>
    </cfRule>
  </conditionalFormatting>
  <conditionalFormatting sqref="I562 I568">
    <cfRule type="containsErrors" dxfId="1704" priority="925" stopIfTrue="1">
      <formula>ISERROR(I562)</formula>
    </cfRule>
  </conditionalFormatting>
  <conditionalFormatting sqref="I571 I579">
    <cfRule type="containsErrors" dxfId="1703" priority="901" stopIfTrue="1">
      <formula>ISERROR(I571)</formula>
    </cfRule>
  </conditionalFormatting>
  <conditionalFormatting sqref="I582 I590">
    <cfRule type="containsErrors" dxfId="1702" priority="895" stopIfTrue="1">
      <formula>ISERROR(I582)</formula>
    </cfRule>
  </conditionalFormatting>
  <conditionalFormatting sqref="I593 I600">
    <cfRule type="containsErrors" dxfId="1701" priority="883" stopIfTrue="1">
      <formula>ISERROR(I593)</formula>
    </cfRule>
  </conditionalFormatting>
  <conditionalFormatting sqref="I603 I611">
    <cfRule type="containsErrors" dxfId="1700" priority="877" stopIfTrue="1">
      <formula>ISERROR(I603)</formula>
    </cfRule>
  </conditionalFormatting>
  <conditionalFormatting sqref="I614 I622">
    <cfRule type="containsErrors" dxfId="1699" priority="871" stopIfTrue="1">
      <formula>ISERROR(I614)</formula>
    </cfRule>
  </conditionalFormatting>
  <conditionalFormatting sqref="I625 I634">
    <cfRule type="containsErrors" dxfId="1698" priority="855" stopIfTrue="1">
      <formula>ISERROR(I625)</formula>
    </cfRule>
  </conditionalFormatting>
  <conditionalFormatting sqref="I637 I649">
    <cfRule type="containsErrors" dxfId="1697" priority="847" stopIfTrue="1">
      <formula>ISERROR(I637)</formula>
    </cfRule>
  </conditionalFormatting>
  <conditionalFormatting sqref="I652 I664">
    <cfRule type="containsErrors" dxfId="1696" priority="839" stopIfTrue="1">
      <formula>ISERROR(I652)</formula>
    </cfRule>
  </conditionalFormatting>
  <conditionalFormatting sqref="I667 I679">
    <cfRule type="containsErrors" dxfId="1695" priority="829" stopIfTrue="1">
      <formula>ISERROR(I667)</formula>
    </cfRule>
  </conditionalFormatting>
  <conditionalFormatting sqref="I682 I691">
    <cfRule type="containsErrors" dxfId="1694" priority="813" stopIfTrue="1">
      <formula>ISERROR(I682)</formula>
    </cfRule>
  </conditionalFormatting>
  <conditionalFormatting sqref="I694 I704">
    <cfRule type="containsErrors" dxfId="1693" priority="796" stopIfTrue="1">
      <formula>ISERROR(I694)</formula>
    </cfRule>
  </conditionalFormatting>
  <conditionalFormatting sqref="I707 I717">
    <cfRule type="containsErrors" dxfId="1692" priority="790" stopIfTrue="1">
      <formula>ISERROR(I707)</formula>
    </cfRule>
  </conditionalFormatting>
  <conditionalFormatting sqref="I720 I729">
    <cfRule type="containsErrors" dxfId="1691" priority="781" stopIfTrue="1">
      <formula>ISERROR(I720)</formula>
    </cfRule>
  </conditionalFormatting>
  <conditionalFormatting sqref="I732 I738">
    <cfRule type="containsErrors" dxfId="1690" priority="773" stopIfTrue="1">
      <formula>ISERROR(I732)</formula>
    </cfRule>
  </conditionalFormatting>
  <conditionalFormatting sqref="I741 I747">
    <cfRule type="containsErrors" dxfId="1689" priority="767" stopIfTrue="1">
      <formula>ISERROR(I741)</formula>
    </cfRule>
  </conditionalFormatting>
  <conditionalFormatting sqref="I750 I756">
    <cfRule type="containsErrors" dxfId="1688" priority="761" stopIfTrue="1">
      <formula>ISERROR(I750)</formula>
    </cfRule>
  </conditionalFormatting>
  <conditionalFormatting sqref="I759 I765">
    <cfRule type="containsErrors" dxfId="1687" priority="753" stopIfTrue="1">
      <formula>ISERROR(I759)</formula>
    </cfRule>
  </conditionalFormatting>
  <conditionalFormatting sqref="I768 I780">
    <cfRule type="containsErrors" dxfId="1686" priority="747" stopIfTrue="1">
      <formula>ISERROR(I768)</formula>
    </cfRule>
  </conditionalFormatting>
  <conditionalFormatting sqref="I783 I792">
    <cfRule type="containsErrors" dxfId="1685" priority="741" stopIfTrue="1">
      <formula>ISERROR(I783)</formula>
    </cfRule>
  </conditionalFormatting>
  <conditionalFormatting sqref="I795 I811">
    <cfRule type="containsErrors" dxfId="1684" priority="644" stopIfTrue="1">
      <formula>ISERROR(I795)</formula>
    </cfRule>
  </conditionalFormatting>
  <conditionalFormatting sqref="I814 I829">
    <cfRule type="containsErrors" dxfId="1683" priority="632" stopIfTrue="1">
      <formula>ISERROR(I814)</formula>
    </cfRule>
  </conditionalFormatting>
  <conditionalFormatting sqref="I832 I847">
    <cfRule type="containsErrors" dxfId="1682" priority="622" stopIfTrue="1">
      <formula>ISERROR(I832)</formula>
    </cfRule>
  </conditionalFormatting>
  <conditionalFormatting sqref="I850 I860">
    <cfRule type="containsErrors" dxfId="1681" priority="614" stopIfTrue="1">
      <formula>ISERROR(I850)</formula>
    </cfRule>
  </conditionalFormatting>
  <conditionalFormatting sqref="I863 I872">
    <cfRule type="containsErrors" dxfId="1680" priority="603" stopIfTrue="1">
      <formula>ISERROR(I863)</formula>
    </cfRule>
  </conditionalFormatting>
  <conditionalFormatting sqref="I875 I883">
    <cfRule type="containsErrors" dxfId="1679" priority="595" stopIfTrue="1">
      <formula>ISERROR(I875)</formula>
    </cfRule>
  </conditionalFormatting>
  <conditionalFormatting sqref="I886 I895">
    <cfRule type="containsErrors" dxfId="1678" priority="589" stopIfTrue="1">
      <formula>ISERROR(I886)</formula>
    </cfRule>
  </conditionalFormatting>
  <conditionalFormatting sqref="I898 I907">
    <cfRule type="containsErrors" dxfId="1677" priority="581" stopIfTrue="1">
      <formula>ISERROR(I898)</formula>
    </cfRule>
  </conditionalFormatting>
  <conditionalFormatting sqref="I910 I918">
    <cfRule type="containsErrors" dxfId="1676" priority="571" stopIfTrue="1">
      <formula>ISERROR(I910)</formula>
    </cfRule>
  </conditionalFormatting>
  <conditionalFormatting sqref="I921 I929">
    <cfRule type="containsErrors" dxfId="1675" priority="563" stopIfTrue="1">
      <formula>ISERROR(I921)</formula>
    </cfRule>
  </conditionalFormatting>
  <conditionalFormatting sqref="I932 I940">
    <cfRule type="containsErrors" dxfId="1674" priority="555" stopIfTrue="1">
      <formula>ISERROR(I932)</formula>
    </cfRule>
  </conditionalFormatting>
  <conditionalFormatting sqref="I943 I952">
    <cfRule type="containsErrors" dxfId="1673" priority="547" stopIfTrue="1">
      <formula>ISERROR(I943)</formula>
    </cfRule>
  </conditionalFormatting>
  <conditionalFormatting sqref="I955 I963">
    <cfRule type="containsErrors" dxfId="1672" priority="537" stopIfTrue="1">
      <formula>ISERROR(I955)</formula>
    </cfRule>
  </conditionalFormatting>
  <conditionalFormatting sqref="I966 I975">
    <cfRule type="containsErrors" dxfId="1671" priority="529" stopIfTrue="1">
      <formula>ISERROR(I966)</formula>
    </cfRule>
  </conditionalFormatting>
  <conditionalFormatting sqref="I978 I987">
    <cfRule type="containsErrors" dxfId="1670" priority="521" stopIfTrue="1">
      <formula>ISERROR(I978)</formula>
    </cfRule>
  </conditionalFormatting>
  <conditionalFormatting sqref="I990 I998">
    <cfRule type="containsErrors" dxfId="1669" priority="513" stopIfTrue="1">
      <formula>ISERROR(I990)</formula>
    </cfRule>
  </conditionalFormatting>
  <conditionalFormatting sqref="I1001 I1009">
    <cfRule type="containsErrors" dxfId="1668" priority="503" stopIfTrue="1">
      <formula>ISERROR(I1001)</formula>
    </cfRule>
  </conditionalFormatting>
  <conditionalFormatting sqref="I1012 I1021">
    <cfRule type="containsErrors" dxfId="1667" priority="495" stopIfTrue="1">
      <formula>ISERROR(I1012)</formula>
    </cfRule>
  </conditionalFormatting>
  <conditionalFormatting sqref="I1024 I1031">
    <cfRule type="containsErrors" dxfId="1666" priority="487" stopIfTrue="1">
      <formula>ISERROR(I1024)</formula>
    </cfRule>
  </conditionalFormatting>
  <conditionalFormatting sqref="I1034 I1041">
    <cfRule type="containsErrors" dxfId="1665" priority="479" stopIfTrue="1">
      <formula>ISERROR(I1034)</formula>
    </cfRule>
  </conditionalFormatting>
  <conditionalFormatting sqref="I1044 I1052">
    <cfRule type="containsErrors" dxfId="1664" priority="471" stopIfTrue="1">
      <formula>ISERROR(I1044)</formula>
    </cfRule>
  </conditionalFormatting>
  <conditionalFormatting sqref="I1055 I1062">
    <cfRule type="containsErrors" dxfId="1663" priority="463" stopIfTrue="1">
      <formula>ISERROR(I1055)</formula>
    </cfRule>
  </conditionalFormatting>
  <conditionalFormatting sqref="I1065 I1073">
    <cfRule type="containsErrors" dxfId="1662" priority="455" stopIfTrue="1">
      <formula>ISERROR(I1065)</formula>
    </cfRule>
  </conditionalFormatting>
  <conditionalFormatting sqref="I1076 I1084">
    <cfRule type="containsErrors" dxfId="1661" priority="447" stopIfTrue="1">
      <formula>ISERROR(I1076)</formula>
    </cfRule>
  </conditionalFormatting>
  <conditionalFormatting sqref="I1087 I1093">
    <cfRule type="containsErrors" dxfId="1660" priority="439" stopIfTrue="1">
      <formula>ISERROR(I1087)</formula>
    </cfRule>
  </conditionalFormatting>
  <conditionalFormatting sqref="I1096 I1104">
    <cfRule type="containsErrors" dxfId="1659" priority="431" stopIfTrue="1">
      <formula>ISERROR(I1096)</formula>
    </cfRule>
  </conditionalFormatting>
  <conditionalFormatting sqref="I1107 I1118">
    <cfRule type="containsErrors" dxfId="1658" priority="425" stopIfTrue="1">
      <formula>ISERROR(I1107)</formula>
    </cfRule>
  </conditionalFormatting>
  <conditionalFormatting sqref="I1121 I1129">
    <cfRule type="containsErrors" dxfId="1657" priority="417" stopIfTrue="1">
      <formula>ISERROR(I1121)</formula>
    </cfRule>
  </conditionalFormatting>
  <conditionalFormatting sqref="I1132 I1139">
    <cfRule type="containsErrors" dxfId="1656" priority="411" stopIfTrue="1">
      <formula>ISERROR(I1132)</formula>
    </cfRule>
  </conditionalFormatting>
  <conditionalFormatting sqref="I1142 I1150">
    <cfRule type="containsErrors" dxfId="1655" priority="405" stopIfTrue="1">
      <formula>ISERROR(I1142)</formula>
    </cfRule>
  </conditionalFormatting>
  <conditionalFormatting sqref="I1153 I1161">
    <cfRule type="containsErrors" dxfId="1654" priority="397" stopIfTrue="1">
      <formula>ISERROR(I1153)</formula>
    </cfRule>
  </conditionalFormatting>
  <conditionalFormatting sqref="I1164 I1172">
    <cfRule type="containsErrors" dxfId="1653" priority="389" stopIfTrue="1">
      <formula>ISERROR(I1164)</formula>
    </cfRule>
  </conditionalFormatting>
  <conditionalFormatting sqref="I1175 I1183">
    <cfRule type="containsErrors" dxfId="1652" priority="375" stopIfTrue="1">
      <formula>ISERROR(I1175)</formula>
    </cfRule>
  </conditionalFormatting>
  <conditionalFormatting sqref="I1186 I1194">
    <cfRule type="containsErrors" dxfId="1651" priority="366" stopIfTrue="1">
      <formula>ISERROR(I1186)</formula>
    </cfRule>
  </conditionalFormatting>
  <conditionalFormatting sqref="I1197 I1205">
    <cfRule type="containsErrors" dxfId="1650" priority="360" stopIfTrue="1">
      <formula>ISERROR(I1197)</formula>
    </cfRule>
  </conditionalFormatting>
  <conditionalFormatting sqref="I1208 I1216">
    <cfRule type="containsErrors" dxfId="1649" priority="351" stopIfTrue="1">
      <formula>ISERROR(I1208)</formula>
    </cfRule>
  </conditionalFormatting>
  <conditionalFormatting sqref="I1219 I1227">
    <cfRule type="containsErrors" dxfId="1648" priority="345" stopIfTrue="1">
      <formula>ISERROR(I1219)</formula>
    </cfRule>
  </conditionalFormatting>
  <conditionalFormatting sqref="I1230 I1238">
    <cfRule type="containsErrors" dxfId="1647" priority="336" stopIfTrue="1">
      <formula>ISERROR(I1230)</formula>
    </cfRule>
  </conditionalFormatting>
  <conditionalFormatting sqref="I1241 I1249">
    <cfRule type="containsErrors" dxfId="1646" priority="330" stopIfTrue="1">
      <formula>ISERROR(I1241)</formula>
    </cfRule>
  </conditionalFormatting>
  <conditionalFormatting sqref="I1252 I1260">
    <cfRule type="containsErrors" dxfId="1645" priority="381" stopIfTrue="1">
      <formula>ISERROR(I1252)</formula>
    </cfRule>
  </conditionalFormatting>
  <conditionalFormatting sqref="I1263 I1274">
    <cfRule type="containsErrors" dxfId="1644" priority="321" stopIfTrue="1">
      <formula>ISERROR(I1263)</formula>
    </cfRule>
  </conditionalFormatting>
  <conditionalFormatting sqref="I1277 I1285">
    <cfRule type="containsErrors" dxfId="1643" priority="313" stopIfTrue="1">
      <formula>ISERROR(I1277)</formula>
    </cfRule>
  </conditionalFormatting>
  <conditionalFormatting sqref="I1288 I1303">
    <cfRule type="containsErrors" dxfId="1642" priority="307" stopIfTrue="1">
      <formula>ISERROR(I1288)</formula>
    </cfRule>
  </conditionalFormatting>
  <conditionalFormatting sqref="I1306 I1315">
    <cfRule type="containsErrors" dxfId="1641" priority="301" stopIfTrue="1">
      <formula>ISERROR(I1306)</formula>
    </cfRule>
  </conditionalFormatting>
  <conditionalFormatting sqref="I1318 I1325">
    <cfRule type="containsErrors" dxfId="1640" priority="295" stopIfTrue="1">
      <formula>ISERROR(I1318)</formula>
    </cfRule>
  </conditionalFormatting>
  <conditionalFormatting sqref="I1328 I1341">
    <cfRule type="containsErrors" dxfId="1639" priority="289" stopIfTrue="1">
      <formula>ISERROR(I1328)</formula>
    </cfRule>
  </conditionalFormatting>
  <conditionalFormatting sqref="I1344 I1355">
    <cfRule type="containsErrors" dxfId="1638" priority="283" stopIfTrue="1">
      <formula>ISERROR(I1344)</formula>
    </cfRule>
  </conditionalFormatting>
  <conditionalFormatting sqref="I1358 I1364">
    <cfRule type="containsErrors" dxfId="1637" priority="266" stopIfTrue="1">
      <formula>ISERROR(I1358)</formula>
    </cfRule>
  </conditionalFormatting>
  <conditionalFormatting sqref="I1367 I1373">
    <cfRule type="containsErrors" dxfId="1636" priority="260" stopIfTrue="1">
      <formula>ISERROR(I1367)</formula>
    </cfRule>
  </conditionalFormatting>
  <conditionalFormatting sqref="I1376 I1385">
    <cfRule type="containsErrors" dxfId="1635" priority="254" stopIfTrue="1">
      <formula>ISERROR(I1376)</formula>
    </cfRule>
  </conditionalFormatting>
  <conditionalFormatting sqref="I1388 I1397">
    <cfRule type="containsErrors" dxfId="1634" priority="248" stopIfTrue="1">
      <formula>ISERROR(I1388)</formula>
    </cfRule>
  </conditionalFormatting>
  <conditionalFormatting sqref="I1400 I1409">
    <cfRule type="containsErrors" dxfId="1633" priority="242" stopIfTrue="1">
      <formula>ISERROR(I1400)</formula>
    </cfRule>
  </conditionalFormatting>
  <conditionalFormatting sqref="I1412 I1421">
    <cfRule type="containsErrors" dxfId="1632" priority="233" stopIfTrue="1">
      <formula>ISERROR(I1412)</formula>
    </cfRule>
  </conditionalFormatting>
  <conditionalFormatting sqref="I1424 I1433">
    <cfRule type="containsErrors" dxfId="1631" priority="224" stopIfTrue="1">
      <formula>ISERROR(I1424)</formula>
    </cfRule>
  </conditionalFormatting>
  <conditionalFormatting sqref="I1436 I1445">
    <cfRule type="containsErrors" dxfId="1630" priority="205" stopIfTrue="1">
      <formula>ISERROR(I1436)</formula>
    </cfRule>
  </conditionalFormatting>
  <conditionalFormatting sqref="I1448 I1457">
    <cfRule type="containsErrors" dxfId="1629" priority="196" stopIfTrue="1">
      <formula>ISERROR(I1448)</formula>
    </cfRule>
  </conditionalFormatting>
  <conditionalFormatting sqref="I1460 I1469">
    <cfRule type="containsErrors" dxfId="1628" priority="187" stopIfTrue="1">
      <formula>ISERROR(I1460)</formula>
    </cfRule>
  </conditionalFormatting>
  <conditionalFormatting sqref="I1472 I1481">
    <cfRule type="containsErrors" dxfId="1627" priority="178" stopIfTrue="1">
      <formula>ISERROR(I1472)</formula>
    </cfRule>
  </conditionalFormatting>
  <conditionalFormatting sqref="I1484 I1493">
    <cfRule type="containsErrors" dxfId="1626" priority="170" stopIfTrue="1">
      <formula>ISERROR(I1484)</formula>
    </cfRule>
  </conditionalFormatting>
  <conditionalFormatting sqref="I1496 I1505">
    <cfRule type="containsErrors" dxfId="1625" priority="161" stopIfTrue="1">
      <formula>ISERROR(I1496)</formula>
    </cfRule>
  </conditionalFormatting>
  <conditionalFormatting sqref="I1508 I1515">
    <cfRule type="containsErrors" dxfId="1624" priority="133" stopIfTrue="1">
      <formula>ISERROR(I1508)</formula>
    </cfRule>
  </conditionalFormatting>
  <conditionalFormatting sqref="I1518 I1526">
    <cfRule type="containsErrors" dxfId="1623" priority="121" stopIfTrue="1">
      <formula>ISERROR(I1518)</formula>
    </cfRule>
  </conditionalFormatting>
  <conditionalFormatting sqref="I1529 I1540">
    <cfRule type="containsErrors" dxfId="1622" priority="115" stopIfTrue="1">
      <formula>ISERROR(I1529)</formula>
    </cfRule>
  </conditionalFormatting>
  <conditionalFormatting sqref="I1543 I1551">
    <cfRule type="containsErrors" dxfId="1621" priority="109" stopIfTrue="1">
      <formula>ISERROR(I1543)</formula>
    </cfRule>
  </conditionalFormatting>
  <conditionalFormatting sqref="I1554 I1561">
    <cfRule type="containsErrors" dxfId="1620" priority="103" stopIfTrue="1">
      <formula>ISERROR(I1554)</formula>
    </cfRule>
  </conditionalFormatting>
  <conditionalFormatting sqref="I1564 I1571">
    <cfRule type="containsErrors" dxfId="1619" priority="97" stopIfTrue="1">
      <formula>ISERROR(I1564)</formula>
    </cfRule>
  </conditionalFormatting>
  <conditionalFormatting sqref="I1574 I1582">
    <cfRule type="containsErrors" dxfId="1618" priority="91" stopIfTrue="1">
      <formula>ISERROR(I1574)</formula>
    </cfRule>
  </conditionalFormatting>
  <conditionalFormatting sqref="I1585 I1594">
    <cfRule type="containsErrors" dxfId="1617" priority="84" stopIfTrue="1">
      <formula>ISERROR(I1585)</formula>
    </cfRule>
  </conditionalFormatting>
  <conditionalFormatting sqref="I1597 I1606">
    <cfRule type="containsErrors" dxfId="1616" priority="62" stopIfTrue="1">
      <formula>ISERROR(I1597)</formula>
    </cfRule>
  </conditionalFormatting>
  <conditionalFormatting sqref="I1609 I1616">
    <cfRule type="containsErrors" dxfId="1615" priority="70" stopIfTrue="1">
      <formula>ISERROR(I1609)</formula>
    </cfRule>
  </conditionalFormatting>
  <conditionalFormatting sqref="I1619 I1627">
    <cfRule type="containsErrors" dxfId="1614" priority="48" stopIfTrue="1">
      <formula>ISERROR(I1619)</formula>
    </cfRule>
  </conditionalFormatting>
  <conditionalFormatting sqref="I1630 I1638">
    <cfRule type="containsErrors" dxfId="1613" priority="42" stopIfTrue="1">
      <formula>ISERROR(I1630)</formula>
    </cfRule>
  </conditionalFormatting>
  <conditionalFormatting sqref="I1641 I1650">
    <cfRule type="containsErrors" dxfId="1612" priority="36" stopIfTrue="1">
      <formula>ISERROR(I1641)</formula>
    </cfRule>
  </conditionalFormatting>
  <conditionalFormatting sqref="I1653 I1661">
    <cfRule type="containsErrors" dxfId="1611" priority="30" stopIfTrue="1">
      <formula>ISERROR(I1653)</formula>
    </cfRule>
  </conditionalFormatting>
  <conditionalFormatting sqref="I1664 I1672">
    <cfRule type="containsErrors" dxfId="1610" priority="24" stopIfTrue="1">
      <formula>ISERROR(I1664)</formula>
    </cfRule>
  </conditionalFormatting>
  <conditionalFormatting sqref="I1675 I1683">
    <cfRule type="containsErrors" dxfId="1609" priority="18" stopIfTrue="1">
      <formula>ISERROR(I1675)</formula>
    </cfRule>
  </conditionalFormatting>
  <conditionalFormatting sqref="I1686 I1694">
    <cfRule type="containsErrors" dxfId="1608" priority="10" stopIfTrue="1">
      <formula>ISERROR(I1686)</formula>
    </cfRule>
  </conditionalFormatting>
  <pageMargins left="0.78740157480314965" right="0.19685039370078741" top="0.39370078740157483" bottom="0.78740157480314965" header="0.31496062992125984" footer="0.31496062992125984"/>
  <pageSetup paperSize="9" scale="66" orientation="portrait" r:id="rId1"/>
  <headerFooter>
    <oddFooter>&amp;LCOMPOSIÇÕES DE PREÇOS UNITÁRIOS&amp;RPágina &amp;P de &amp;N</oddFooter>
  </headerFooter>
  <rowBreaks count="36" manualBreakCount="36">
    <brk id="33" max="8" man="1"/>
    <brk id="43" max="8" man="1"/>
    <brk id="64" max="8" man="1"/>
    <brk id="87" max="8" man="1"/>
    <brk id="113" max="8" man="1"/>
    <brk id="137" max="8" man="1"/>
    <brk id="178" max="8" man="1"/>
    <brk id="215" max="8" man="1"/>
    <brk id="290" max="8" man="1"/>
    <brk id="335" max="8" man="1"/>
    <brk id="376" max="8" man="1"/>
    <brk id="414" max="8" man="1"/>
    <brk id="490" max="8" man="1"/>
    <brk id="503" max="8" man="1"/>
    <brk id="581" max="8" man="1"/>
    <brk id="681" max="8" man="1"/>
    <brk id="706" max="8" man="1"/>
    <brk id="740" max="8" man="1"/>
    <brk id="767" max="8" man="1"/>
    <brk id="794" max="8" man="1"/>
    <brk id="813" max="8" man="1"/>
    <brk id="849" max="8" man="1"/>
    <brk id="885" max="8" man="1"/>
    <brk id="931" max="8" man="1"/>
    <brk id="977" max="8" man="1"/>
    <brk id="1033" max="8" man="1"/>
    <brk id="1075" max="8" man="1"/>
    <brk id="1106" max="8" man="1"/>
    <brk id="1141" max="8" man="1"/>
    <brk id="1185" max="8" man="1"/>
    <brk id="1287" max="8" man="1"/>
    <brk id="1357" max="8" man="1"/>
    <brk id="1387" max="8" man="1"/>
    <brk id="1423" max="8" man="1"/>
    <brk id="1459" max="8" man="1"/>
    <brk id="149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12</vt:i4>
      </vt:variant>
    </vt:vector>
  </HeadingPairs>
  <TitlesOfParts>
    <vt:vector size="18" baseType="lpstr">
      <vt:lpstr>RESUMO</vt:lpstr>
      <vt:lpstr>LDI</vt:lpstr>
      <vt:lpstr>PLAN.A</vt:lpstr>
      <vt:lpstr>CRONOGRAMA</vt:lpstr>
      <vt:lpstr>CURVA ABC</vt:lpstr>
      <vt:lpstr>CPU's</vt:lpstr>
      <vt:lpstr>'CPU''s'!Area_de_impressao</vt:lpstr>
      <vt:lpstr>CRONOGRAMA!Area_de_impressao</vt:lpstr>
      <vt:lpstr>'CURVA ABC'!Area_de_impressao</vt:lpstr>
      <vt:lpstr>LDI!Area_de_impressao</vt:lpstr>
      <vt:lpstr>PLAN.A!Area_de_impressao</vt:lpstr>
      <vt:lpstr>RESUMO!Area_de_impressao</vt:lpstr>
      <vt:lpstr>'CPU''s'!Titulos_de_impressao</vt:lpstr>
      <vt:lpstr>CRONOGRAMA!Titulos_de_impressao</vt:lpstr>
      <vt:lpstr>'CURVA ABC'!Titulos_de_impressao</vt:lpstr>
      <vt:lpstr>LDI!Titulos_de_impressao</vt:lpstr>
      <vt:lpstr>PLAN.A!Titulos_de_impressao</vt:lpstr>
      <vt:lpstr>RESUMO!Titulos_de_impressao</vt:lpstr>
    </vt:vector>
  </TitlesOfParts>
  <Company>PMCF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railander.silva</dc:creator>
  <cp:lastModifiedBy>Lucas Mendes</cp:lastModifiedBy>
  <cp:lastPrinted>2024-09-24T17:10:20Z</cp:lastPrinted>
  <dcterms:created xsi:type="dcterms:W3CDTF">2013-01-22T17:58:49Z</dcterms:created>
  <dcterms:modified xsi:type="dcterms:W3CDTF">2024-09-24T17:18:41Z</dcterms:modified>
</cp:coreProperties>
</file>