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EstaPastaDeTrabalho" defaultThemeVersion="124226"/>
  <mc:AlternateContent xmlns:mc="http://schemas.openxmlformats.org/markup-compatibility/2006">
    <mc:Choice Requires="x15">
      <x15ac:absPath xmlns:x15ac="http://schemas.microsoft.com/office/spreadsheetml/2010/11/ac" url="C:\Users\usuario\Desktop\CEFET-MG\DEMANDAS EM ANDAMENTO\NOVO RESTAURANTE\PLANILHA ORÇAMENTÁRIA\PLANILHA ORÇ_NEPOMUCENO\PUBLICAR\"/>
    </mc:Choice>
  </mc:AlternateContent>
  <xr:revisionPtr revIDLastSave="0" documentId="13_ncr:1_{824B8438-4656-4D79-BCBD-CE8F9863A861}" xr6:coauthVersionLast="47" xr6:coauthVersionMax="47" xr10:uidLastSave="{00000000-0000-0000-0000-000000000000}"/>
  <bookViews>
    <workbookView xWindow="20370" yWindow="-2385" windowWidth="25440" windowHeight="15270" tabRatio="725" xr2:uid="{00000000-000D-0000-FFFF-FFFF00000000}"/>
  </bookViews>
  <sheets>
    <sheet name="RESUMO" sheetId="38" r:id="rId1"/>
    <sheet name="LDI" sheetId="37" r:id="rId2"/>
    <sheet name="PLAN.A" sheetId="42" r:id="rId3"/>
    <sheet name="CRONOGRAMA" sheetId="84" r:id="rId4"/>
    <sheet name="CURVA ABC" sheetId="92" r:id="rId5"/>
    <sheet name="CPU's" sheetId="30" r:id="rId6"/>
  </sheets>
  <definedNames>
    <definedName name="_xlnm._FilterDatabase" localSheetId="5" hidden="1">'CPU''s'!$A$12:$A$1610</definedName>
    <definedName name="_xlnm._FilterDatabase" localSheetId="4" hidden="1">'CURVA ABC'!#REF!</definedName>
    <definedName name="_xlnm._FilterDatabase" localSheetId="2" hidden="1">PLAN.A!$B$12:$B$409</definedName>
    <definedName name="_xlnm.Print_Area" localSheetId="5">'CPU''s'!$A$1:$I$1613</definedName>
    <definedName name="_xlnm.Print_Area" localSheetId="3">CRONOGRAMA!$A$1:$T$81</definedName>
    <definedName name="_xlnm.Print_Area" localSheetId="4">'CURVA ABC'!$A$1:$H$347</definedName>
    <definedName name="_xlnm.Print_Area" localSheetId="1">LDI!$A$1:$H$61</definedName>
    <definedName name="_xlnm.Print_Area" localSheetId="2">PLAN.A!$A$1:$K$410</definedName>
    <definedName name="_xlnm.Print_Area" localSheetId="0">RESUMO!$A$1:$E$16</definedName>
    <definedName name="SINAPI___Out_2022">#REF!</definedName>
    <definedName name="_xlnm.Print_Titles" localSheetId="5">'CPU''s'!$1:$9</definedName>
    <definedName name="_xlnm.Print_Titles" localSheetId="3">CRONOGRAMA!$1:$14</definedName>
    <definedName name="_xlnm.Print_Titles" localSheetId="4">'CURVA ABC'!$1:$9</definedName>
    <definedName name="_xlnm.Print_Titles" localSheetId="1">LDI!$1:$8</definedName>
    <definedName name="_xlnm.Print_Titles" localSheetId="2">PLAN.A!$1:$9</definedName>
    <definedName name="_xlnm.Print_Titles" localSheetId="0">RESUMO!$1:$8</definedName>
  </definedNames>
  <calcPr calcId="181029"/>
</workbook>
</file>

<file path=xl/calcChain.xml><?xml version="1.0" encoding="utf-8"?>
<calcChain xmlns="http://schemas.openxmlformats.org/spreadsheetml/2006/main">
  <c r="G331" i="92" l="1"/>
  <c r="F331" i="92"/>
  <c r="G309" i="92"/>
  <c r="F309" i="92"/>
  <c r="G292" i="92"/>
  <c r="F292" i="92"/>
  <c r="G205" i="92"/>
  <c r="F205" i="92"/>
  <c r="G130" i="92"/>
  <c r="F130" i="92"/>
  <c r="G209" i="92"/>
  <c r="F209" i="92"/>
  <c r="G55" i="92"/>
  <c r="F55" i="92"/>
  <c r="G341" i="92"/>
  <c r="F341" i="92"/>
  <c r="G217" i="92"/>
  <c r="F217" i="92"/>
  <c r="G161" i="92"/>
  <c r="F161" i="92"/>
  <c r="G169" i="92"/>
  <c r="F169" i="92"/>
  <c r="G192" i="92"/>
  <c r="F192" i="92"/>
  <c r="G140" i="92"/>
  <c r="F140" i="92"/>
  <c r="G137" i="92"/>
  <c r="F137" i="92"/>
  <c r="G301" i="92"/>
  <c r="F301" i="92"/>
  <c r="G229" i="92"/>
  <c r="F229" i="92"/>
  <c r="G95" i="92"/>
  <c r="F95" i="92"/>
  <c r="G239" i="92"/>
  <c r="F239" i="92"/>
  <c r="G260" i="92"/>
  <c r="F260" i="92"/>
  <c r="G307" i="92"/>
  <c r="F307" i="92"/>
  <c r="G336" i="92"/>
  <c r="F336" i="92"/>
  <c r="G243" i="92"/>
  <c r="F243" i="92"/>
  <c r="G176" i="92"/>
  <c r="F176" i="92"/>
  <c r="G305" i="92"/>
  <c r="F305" i="92"/>
  <c r="G308" i="92"/>
  <c r="F308" i="92"/>
  <c r="G298" i="92"/>
  <c r="F298" i="92"/>
  <c r="G141" i="92"/>
  <c r="F141" i="92"/>
  <c r="G175" i="92"/>
  <c r="F175" i="92"/>
  <c r="G285" i="92"/>
  <c r="F285" i="92"/>
  <c r="G178" i="92"/>
  <c r="F178" i="92"/>
  <c r="G233" i="92"/>
  <c r="F233" i="92"/>
  <c r="G201" i="92"/>
  <c r="F201" i="92"/>
  <c r="G126" i="92"/>
  <c r="F126" i="92"/>
  <c r="G346" i="92"/>
  <c r="F346" i="92"/>
  <c r="G177" i="92"/>
  <c r="F177" i="92"/>
  <c r="G342" i="92"/>
  <c r="F342" i="92"/>
  <c r="G96" i="92"/>
  <c r="F96" i="92"/>
  <c r="G230" i="92"/>
  <c r="F230" i="92"/>
  <c r="G296" i="92"/>
  <c r="F296" i="92"/>
  <c r="G224" i="92"/>
  <c r="F224" i="92"/>
  <c r="G153" i="92"/>
  <c r="F153" i="92"/>
  <c r="G91" i="92"/>
  <c r="F91" i="92"/>
  <c r="G117" i="92"/>
  <c r="F117" i="92"/>
  <c r="G191" i="92"/>
  <c r="F191" i="92"/>
  <c r="G232" i="92"/>
  <c r="F232" i="92"/>
  <c r="G170" i="92"/>
  <c r="F170" i="92"/>
  <c r="G33" i="92"/>
  <c r="F33" i="92"/>
  <c r="G27" i="92"/>
  <c r="F27" i="92"/>
  <c r="G92" i="92"/>
  <c r="F92" i="92"/>
  <c r="G82" i="92"/>
  <c r="F82" i="92"/>
  <c r="G42" i="92"/>
  <c r="F42" i="92"/>
  <c r="G15" i="92"/>
  <c r="F15" i="92"/>
  <c r="G174" i="92"/>
  <c r="F174" i="92"/>
  <c r="G56" i="92"/>
  <c r="F56" i="92"/>
  <c r="G340" i="92"/>
  <c r="F340" i="92"/>
  <c r="G185" i="92"/>
  <c r="F185" i="92"/>
  <c r="G115" i="92"/>
  <c r="F115" i="92"/>
  <c r="G54" i="92"/>
  <c r="F54" i="92"/>
  <c r="G114" i="92"/>
  <c r="F114" i="92"/>
  <c r="G97" i="92"/>
  <c r="F97" i="92"/>
  <c r="G211" i="92"/>
  <c r="F211" i="92"/>
  <c r="G328" i="92"/>
  <c r="F328" i="92"/>
  <c r="G23" i="92"/>
  <c r="F23" i="92"/>
  <c r="G12" i="92"/>
  <c r="F12" i="92"/>
  <c r="G71" i="92"/>
  <c r="F71" i="92"/>
  <c r="G11" i="92"/>
  <c r="F11" i="92"/>
  <c r="G20" i="92"/>
  <c r="F20" i="92"/>
  <c r="G119" i="92"/>
  <c r="F119" i="92"/>
  <c r="G57" i="92"/>
  <c r="F57" i="92"/>
  <c r="G107" i="92"/>
  <c r="F107" i="92"/>
  <c r="G10" i="92"/>
  <c r="F10" i="92"/>
  <c r="G30" i="92"/>
  <c r="F30" i="92"/>
  <c r="G22" i="92"/>
  <c r="F22" i="92"/>
  <c r="G26" i="92"/>
  <c r="F26" i="92"/>
  <c r="G143" i="92"/>
  <c r="F143" i="92"/>
  <c r="G58" i="92"/>
  <c r="F58" i="92"/>
  <c r="G60" i="92"/>
  <c r="F60" i="92"/>
  <c r="G295" i="92"/>
  <c r="F295" i="92"/>
  <c r="G44" i="92"/>
  <c r="F44" i="92"/>
  <c r="G28" i="92"/>
  <c r="F28" i="92"/>
  <c r="G21" i="92"/>
  <c r="F21" i="92"/>
  <c r="G31" i="92"/>
  <c r="F31" i="92"/>
  <c r="G125" i="92"/>
  <c r="F125" i="92"/>
  <c r="G257" i="92"/>
  <c r="F257" i="92"/>
  <c r="G128" i="92"/>
  <c r="F128" i="92"/>
  <c r="G242" i="92"/>
  <c r="F242" i="92"/>
  <c r="G131" i="92"/>
  <c r="F131" i="92"/>
  <c r="G32" i="92"/>
  <c r="F32" i="92"/>
  <c r="G61" i="92"/>
  <c r="F61" i="92"/>
  <c r="G88" i="92"/>
  <c r="F88" i="92"/>
  <c r="G70" i="92"/>
  <c r="F70" i="92"/>
  <c r="G66" i="92"/>
  <c r="F66" i="92"/>
  <c r="G34" i="92"/>
  <c r="F34" i="92"/>
  <c r="G197" i="92"/>
  <c r="F197" i="92"/>
  <c r="G198" i="92"/>
  <c r="F198" i="92"/>
  <c r="G149" i="92"/>
  <c r="F149" i="92"/>
  <c r="G193" i="92"/>
  <c r="F193" i="92"/>
  <c r="G147" i="92"/>
  <c r="F147" i="92"/>
  <c r="I1610" i="30" l="1"/>
  <c r="I1609" i="30"/>
  <c r="I1600" i="30"/>
  <c r="I1599" i="30"/>
  <c r="I1589" i="30"/>
  <c r="I1588" i="30"/>
  <c r="I1576" i="30"/>
  <c r="I1575" i="30"/>
  <c r="I1577" i="30"/>
  <c r="I1578" i="30"/>
  <c r="I1579" i="30"/>
  <c r="I1574" i="30"/>
  <c r="I1564" i="30"/>
  <c r="I1563" i="30"/>
  <c r="I1565" i="30" l="1"/>
  <c r="I1568" i="30" s="1"/>
  <c r="I1560" i="30" s="1"/>
  <c r="I1613" i="30"/>
  <c r="I1606" i="30" s="1"/>
  <c r="I1590" i="30"/>
  <c r="I1593" i="30" s="1"/>
  <c r="I1585" i="30" s="1"/>
  <c r="I1603" i="30"/>
  <c r="I1596" i="30" s="1"/>
  <c r="I1582" i="30"/>
  <c r="I1571" i="30" s="1"/>
  <c r="I606" i="30" l="1"/>
  <c r="I1553" i="30"/>
  <c r="I1552" i="30"/>
  <c r="I1554" i="30" l="1"/>
  <c r="I1557" i="30" s="1"/>
  <c r="I1549" i="30" s="1"/>
  <c r="I1543" i="30" l="1"/>
  <c r="I1542" i="30"/>
  <c r="I1546" i="30" l="1"/>
  <c r="I1539" i="30" s="1"/>
  <c r="F134" i="92"/>
  <c r="F183" i="92"/>
  <c r="F306" i="92"/>
  <c r="F180" i="92"/>
  <c r="F337" i="92"/>
  <c r="F261" i="92"/>
  <c r="F278" i="92"/>
  <c r="F150" i="92"/>
  <c r="F304" i="92"/>
  <c r="F35" i="92"/>
  <c r="F116" i="92"/>
  <c r="F204" i="92"/>
  <c r="F24" i="92"/>
  <c r="F283" i="92"/>
  <c r="F89" i="92"/>
  <c r="F231" i="92"/>
  <c r="F167" i="92"/>
  <c r="F99" i="92"/>
  <c r="F246" i="92"/>
  <c r="F302" i="92"/>
  <c r="F98" i="92"/>
  <c r="F46" i="92"/>
  <c r="F29" i="92"/>
  <c r="F48" i="92"/>
  <c r="F154" i="92"/>
  <c r="F59" i="92"/>
  <c r="F64" i="92"/>
  <c r="F225" i="92"/>
  <c r="F172" i="92"/>
  <c r="F236" i="92"/>
  <c r="F158" i="92"/>
  <c r="F338" i="92"/>
  <c r="F319" i="92"/>
  <c r="F249" i="92"/>
  <c r="F122" i="92"/>
  <c r="G122" i="92"/>
  <c r="E20" i="84" l="1"/>
  <c r="E26" i="84"/>
  <c r="E32" i="84"/>
  <c r="E36" i="84"/>
  <c r="E41" i="84"/>
  <c r="E50" i="84"/>
  <c r="E52" i="84"/>
  <c r="E62" i="84"/>
  <c r="E65" i="84"/>
  <c r="E73" i="84"/>
  <c r="E77" i="84"/>
  <c r="R30" i="84"/>
  <c r="R29" i="84"/>
  <c r="N76" i="84"/>
  <c r="N75" i="84"/>
  <c r="N74" i="84"/>
  <c r="M73" i="84"/>
  <c r="N73" i="84" s="1"/>
  <c r="N72" i="84"/>
  <c r="N71" i="84"/>
  <c r="N70" i="84"/>
  <c r="N69" i="84"/>
  <c r="N68" i="84"/>
  <c r="N67" i="84"/>
  <c r="N66" i="84"/>
  <c r="M65" i="84"/>
  <c r="N65" i="84" s="1"/>
  <c r="N64" i="84"/>
  <c r="N63" i="84"/>
  <c r="M62" i="84"/>
  <c r="N62" i="84" s="1"/>
  <c r="N61" i="84"/>
  <c r="N60" i="84"/>
  <c r="N59" i="84"/>
  <c r="N58" i="84"/>
  <c r="N57" i="84"/>
  <c r="N56" i="84"/>
  <c r="N55" i="84"/>
  <c r="N54" i="84"/>
  <c r="N53" i="84"/>
  <c r="M52" i="84"/>
  <c r="N52" i="84" s="1"/>
  <c r="N51" i="84"/>
  <c r="M50" i="84"/>
  <c r="N50" i="84" s="1"/>
  <c r="N49" i="84"/>
  <c r="N48" i="84"/>
  <c r="N47" i="84"/>
  <c r="N46" i="84"/>
  <c r="N45" i="84"/>
  <c r="N44" i="84"/>
  <c r="N43" i="84"/>
  <c r="N42" i="84"/>
  <c r="M41" i="84"/>
  <c r="N41" i="84" s="1"/>
  <c r="N40" i="84"/>
  <c r="N39" i="84"/>
  <c r="N38" i="84"/>
  <c r="N37" i="84"/>
  <c r="M36" i="84"/>
  <c r="N36" i="84" s="1"/>
  <c r="N35" i="84"/>
  <c r="N34" i="84"/>
  <c r="N31" i="84"/>
  <c r="N28" i="84"/>
  <c r="N23" i="84"/>
  <c r="N22" i="84"/>
  <c r="N21" i="84"/>
  <c r="N18" i="84"/>
  <c r="P76" i="84"/>
  <c r="P75" i="84"/>
  <c r="P74" i="84"/>
  <c r="O73" i="84"/>
  <c r="P73" i="84" s="1"/>
  <c r="P72" i="84"/>
  <c r="P71" i="84"/>
  <c r="P64" i="84"/>
  <c r="P63" i="84"/>
  <c r="O62" i="84"/>
  <c r="P62" i="84" s="1"/>
  <c r="P61" i="84"/>
  <c r="P60" i="84"/>
  <c r="P59" i="84"/>
  <c r="P58" i="84"/>
  <c r="P57" i="84"/>
  <c r="P56" i="84"/>
  <c r="P55" i="84"/>
  <c r="P54" i="84"/>
  <c r="P53" i="84"/>
  <c r="O52" i="84"/>
  <c r="P52" i="84" s="1"/>
  <c r="P51" i="84"/>
  <c r="O50" i="84"/>
  <c r="P50" i="84" s="1"/>
  <c r="P49" i="84"/>
  <c r="P48" i="84"/>
  <c r="P47" i="84"/>
  <c r="P46" i="84"/>
  <c r="P45" i="84"/>
  <c r="P44" i="84"/>
  <c r="P43" i="84"/>
  <c r="P42" i="84"/>
  <c r="O41" i="84"/>
  <c r="P41" i="84" s="1"/>
  <c r="P25" i="84"/>
  <c r="P24" i="84"/>
  <c r="P23" i="84"/>
  <c r="P22" i="84"/>
  <c r="P21" i="84"/>
  <c r="O20" i="84"/>
  <c r="P20" i="84" s="1"/>
  <c r="P18" i="84"/>
  <c r="R76" i="84"/>
  <c r="R75" i="84"/>
  <c r="R70" i="84"/>
  <c r="R69" i="84"/>
  <c r="R68" i="84"/>
  <c r="R67" i="84"/>
  <c r="R66" i="84"/>
  <c r="R64" i="84"/>
  <c r="R63" i="84"/>
  <c r="Q62" i="84"/>
  <c r="R62" i="84" s="1"/>
  <c r="R61" i="84"/>
  <c r="R60" i="84"/>
  <c r="R59" i="84"/>
  <c r="R58" i="84"/>
  <c r="R57" i="84"/>
  <c r="R56" i="84"/>
  <c r="R48" i="84"/>
  <c r="R47" i="84"/>
  <c r="R40" i="84"/>
  <c r="R39" i="84"/>
  <c r="R38" i="84"/>
  <c r="R37" i="84"/>
  <c r="Q36" i="84"/>
  <c r="R36" i="84" s="1"/>
  <c r="R35" i="84"/>
  <c r="R34" i="84"/>
  <c r="R25" i="84"/>
  <c r="R24" i="84"/>
  <c r="R23" i="84"/>
  <c r="R22" i="84"/>
  <c r="R21" i="84"/>
  <c r="Q20" i="84"/>
  <c r="R20" i="84" s="1"/>
  <c r="R18" i="84"/>
  <c r="P27" i="84" l="1"/>
  <c r="I587" i="30"/>
  <c r="I129" i="30"/>
  <c r="I1532" i="30" l="1"/>
  <c r="I1531" i="30"/>
  <c r="I1530" i="30"/>
  <c r="I1520" i="30"/>
  <c r="I1519" i="30"/>
  <c r="I1518" i="30"/>
  <c r="I1508" i="30"/>
  <c r="I1507" i="30"/>
  <c r="I1506" i="30"/>
  <c r="I1496" i="30"/>
  <c r="I1495" i="30"/>
  <c r="I1494" i="30"/>
  <c r="I1484" i="30"/>
  <c r="I1483" i="30"/>
  <c r="I1482" i="30"/>
  <c r="I1472" i="30"/>
  <c r="I1471" i="30"/>
  <c r="I1470" i="30"/>
  <c r="I1460" i="30"/>
  <c r="I1459" i="30"/>
  <c r="I1458" i="30"/>
  <c r="I1448" i="30"/>
  <c r="I1447" i="30"/>
  <c r="I1446" i="30"/>
  <c r="I1436" i="30"/>
  <c r="I1435" i="30"/>
  <c r="I1434" i="30"/>
  <c r="I1509" i="30" l="1"/>
  <c r="I1512" i="30" s="1"/>
  <c r="I1503" i="30" s="1"/>
  <c r="I1497" i="30"/>
  <c r="I1500" i="30" s="1"/>
  <c r="I1491" i="30" s="1"/>
  <c r="I1485" i="30"/>
  <c r="I1488" i="30" s="1"/>
  <c r="I1479" i="30" s="1"/>
  <c r="I1473" i="30"/>
  <c r="I1476" i="30" s="1"/>
  <c r="I1467" i="30" s="1"/>
  <c r="I1461" i="30"/>
  <c r="I1464" i="30" s="1"/>
  <c r="I1455" i="30" s="1"/>
  <c r="I1449" i="30"/>
  <c r="I1452" i="30" s="1"/>
  <c r="I1443" i="30" s="1"/>
  <c r="I1437" i="30"/>
  <c r="I1440" i="30" s="1"/>
  <c r="I1431" i="30" s="1"/>
  <c r="I1533" i="30" l="1"/>
  <c r="I1536" i="30" s="1"/>
  <c r="I1527" i="30" s="1"/>
  <c r="I1521" i="30"/>
  <c r="I1524" i="30" s="1"/>
  <c r="I1515" i="30" s="1"/>
  <c r="I1425" i="30" l="1"/>
  <c r="I1424" i="30"/>
  <c r="I1423" i="30"/>
  <c r="I1422" i="30"/>
  <c r="F265" i="92"/>
  <c r="I127" i="30"/>
  <c r="I1412" i="30"/>
  <c r="I1411" i="30"/>
  <c r="I1410" i="30"/>
  <c r="I123" i="30"/>
  <c r="I1413" i="30" l="1"/>
  <c r="I1416" i="30" s="1"/>
  <c r="I1407" i="30" s="1"/>
  <c r="I1428" i="30"/>
  <c r="I1419" i="30" s="1"/>
  <c r="I128" i="30"/>
  <c r="I1392" i="30"/>
  <c r="I1395" i="30" s="1"/>
  <c r="I1389" i="30" s="1"/>
  <c r="I1401" i="30"/>
  <c r="I1404" i="30" s="1"/>
  <c r="I1398" i="30" s="1"/>
  <c r="I1383" i="30" l="1"/>
  <c r="I1382" i="30"/>
  <c r="I1381" i="30"/>
  <c r="I1380" i="30"/>
  <c r="I1379" i="30"/>
  <c r="I1378" i="30"/>
  <c r="I1369" i="30"/>
  <c r="I1368" i="30"/>
  <c r="I1367" i="30"/>
  <c r="I1365" i="30"/>
  <c r="I1364" i="30"/>
  <c r="I1363" i="30"/>
  <c r="I1362" i="30"/>
  <c r="I1352" i="30"/>
  <c r="I1329" i="30"/>
  <c r="I1330" i="30"/>
  <c r="I1328" i="30"/>
  <c r="I1327" i="30"/>
  <c r="I1326" i="30"/>
  <c r="I1325" i="30"/>
  <c r="I1324" i="30"/>
  <c r="I1323" i="30"/>
  <c r="I1343" i="30"/>
  <c r="I1342" i="30"/>
  <c r="I1341" i="30"/>
  <c r="I1340" i="30"/>
  <c r="I1331" i="30"/>
  <c r="I1322" i="30"/>
  <c r="I1300" i="30"/>
  <c r="I1312" i="30"/>
  <c r="I1311" i="30"/>
  <c r="I1353" i="30" l="1"/>
  <c r="I1356" i="30" s="1"/>
  <c r="I1349" i="30" s="1"/>
  <c r="I1366" i="30"/>
  <c r="I1372" i="30" s="1"/>
  <c r="I1359" i="30" s="1"/>
  <c r="I1346" i="30"/>
  <c r="I1337" i="30" s="1"/>
  <c r="I1386" i="30"/>
  <c r="I1375" i="30" s="1"/>
  <c r="I1302" i="30"/>
  <c r="I1334" i="30"/>
  <c r="I1319" i="30" s="1"/>
  <c r="I1313" i="30"/>
  <c r="I1316" i="30" s="1"/>
  <c r="I1308" i="30" s="1"/>
  <c r="I1299" i="30" l="1"/>
  <c r="I1298" i="30"/>
  <c r="I1297" i="30"/>
  <c r="I1277" i="30"/>
  <c r="I1276" i="30"/>
  <c r="I1275" i="30"/>
  <c r="I1266" i="30"/>
  <c r="I1265" i="30"/>
  <c r="I1264" i="30"/>
  <c r="I1255" i="30"/>
  <c r="I1254" i="30"/>
  <c r="I1253" i="30"/>
  <c r="I1244" i="30"/>
  <c r="I1243" i="30"/>
  <c r="I1242" i="30"/>
  <c r="I1233" i="30"/>
  <c r="I1232" i="30"/>
  <c r="I1231" i="30"/>
  <c r="I1222" i="30"/>
  <c r="I1221" i="30"/>
  <c r="I1220" i="30"/>
  <c r="I1211" i="30"/>
  <c r="I1210" i="30"/>
  <c r="I1209" i="30"/>
  <c r="I1287" i="30"/>
  <c r="I1286" i="30"/>
  <c r="I1301" i="30" l="1"/>
  <c r="I1247" i="30"/>
  <c r="I1239" i="30" s="1"/>
  <c r="I1269" i="30"/>
  <c r="I1261" i="30" s="1"/>
  <c r="I1258" i="30"/>
  <c r="I1250" i="30" s="1"/>
  <c r="I1280" i="30"/>
  <c r="I1272" i="30" s="1"/>
  <c r="I1236" i="30"/>
  <c r="I1228" i="30" s="1"/>
  <c r="I1225" i="30"/>
  <c r="I1217" i="30" s="1"/>
  <c r="I1214" i="30"/>
  <c r="I1206" i="30" s="1"/>
  <c r="I1305" i="30" l="1"/>
  <c r="I1294" i="30" s="1"/>
  <c r="I1200" i="30"/>
  <c r="I1199" i="30"/>
  <c r="I1198" i="30"/>
  <c r="I1188" i="30"/>
  <c r="I1187" i="30"/>
  <c r="I1177" i="30"/>
  <c r="I1176" i="30"/>
  <c r="I1167" i="30"/>
  <c r="I1166" i="30"/>
  <c r="I1157" i="30"/>
  <c r="I1156" i="30"/>
  <c r="I1155" i="30"/>
  <c r="I1146" i="30"/>
  <c r="I1145" i="30"/>
  <c r="I1144" i="30"/>
  <c r="I1143" i="30"/>
  <c r="I1142" i="30"/>
  <c r="I1141" i="30"/>
  <c r="I1131" i="30"/>
  <c r="I1130" i="30"/>
  <c r="I1111" i="30"/>
  <c r="I1110" i="30"/>
  <c r="I1100" i="30"/>
  <c r="I1099" i="30"/>
  <c r="I1089" i="30"/>
  <c r="I1079" i="30"/>
  <c r="I1078" i="30"/>
  <c r="I1069" i="30"/>
  <c r="I1068" i="30"/>
  <c r="I1058" i="30"/>
  <c r="I1047" i="30"/>
  <c r="I1046" i="30"/>
  <c r="I1036" i="30"/>
  <c r="I1035" i="30"/>
  <c r="I1025" i="30"/>
  <c r="I1024" i="30"/>
  <c r="I1013" i="30"/>
  <c r="I1012" i="30"/>
  <c r="I1001" i="30"/>
  <c r="I1000" i="30"/>
  <c r="I990" i="30"/>
  <c r="I989" i="30"/>
  <c r="I978" i="30"/>
  <c r="I977" i="30"/>
  <c r="I967" i="30"/>
  <c r="I966" i="30"/>
  <c r="I1288" i="30" l="1"/>
  <c r="I1291" i="30" s="1"/>
  <c r="I1283" i="30" s="1"/>
  <c r="I1189" i="30"/>
  <c r="I1192" i="30" s="1"/>
  <c r="I1184" i="30" s="1"/>
  <c r="I1203" i="30"/>
  <c r="I1195" i="30" s="1"/>
  <c r="I1178" i="30"/>
  <c r="I1181" i="30" s="1"/>
  <c r="I1173" i="30" s="1"/>
  <c r="I1170" i="30"/>
  <c r="I1163" i="30" s="1"/>
  <c r="I1160" i="30"/>
  <c r="I1152" i="30" s="1"/>
  <c r="I1149" i="30"/>
  <c r="I1138" i="30" s="1"/>
  <c r="I1132" i="30"/>
  <c r="I1135" i="30" s="1"/>
  <c r="I1127" i="30" s="1"/>
  <c r="I1121" i="30"/>
  <c r="I1124" i="30" s="1"/>
  <c r="I1118" i="30" s="1"/>
  <c r="I1112" i="30"/>
  <c r="I1115" i="30" s="1"/>
  <c r="I1107" i="30" s="1"/>
  <c r="I1101" i="30"/>
  <c r="I1104" i="30" s="1"/>
  <c r="I1096" i="30" s="1"/>
  <c r="I1080" i="30"/>
  <c r="I1083" i="30" s="1"/>
  <c r="I1075" i="30" s="1"/>
  <c r="I1090" i="30"/>
  <c r="I1093" i="30" s="1"/>
  <c r="I1086" i="30" s="1"/>
  <c r="I1072" i="30"/>
  <c r="I1065" i="30" s="1"/>
  <c r="I1049" i="30"/>
  <c r="I1059" i="30"/>
  <c r="I1062" i="30" s="1"/>
  <c r="I1055" i="30" s="1"/>
  <c r="I1048" i="30"/>
  <c r="I1037" i="30"/>
  <c r="I1040" i="30" s="1"/>
  <c r="I1032" i="30" s="1"/>
  <c r="I1014" i="30"/>
  <c r="I1026" i="30"/>
  <c r="I1029" i="30" s="1"/>
  <c r="I1021" i="30" s="1"/>
  <c r="I1002" i="30"/>
  <c r="I980" i="30"/>
  <c r="I991" i="30"/>
  <c r="I994" i="30" s="1"/>
  <c r="I986" i="30" s="1"/>
  <c r="I979" i="30"/>
  <c r="I968" i="30"/>
  <c r="I971" i="30" s="1"/>
  <c r="I963" i="30" s="1"/>
  <c r="I1052" i="30" l="1"/>
  <c r="I1043" i="30" s="1"/>
  <c r="I1003" i="30"/>
  <c r="I1006" i="30" s="1"/>
  <c r="I997" i="30" s="1"/>
  <c r="I1015" i="30"/>
  <c r="I1018" i="30" s="1"/>
  <c r="I1009" i="30" s="1"/>
  <c r="I983" i="30"/>
  <c r="I974" i="30" s="1"/>
  <c r="I956" i="30" l="1"/>
  <c r="I955" i="30"/>
  <c r="I945" i="30"/>
  <c r="I944" i="30"/>
  <c r="I933" i="30"/>
  <c r="I932" i="30"/>
  <c r="I921" i="30"/>
  <c r="I920" i="30"/>
  <c r="G216" i="92"/>
  <c r="F216" i="92"/>
  <c r="I957" i="30" l="1"/>
  <c r="I960" i="30" s="1"/>
  <c r="I952" i="30" s="1"/>
  <c r="I935" i="30"/>
  <c r="I946" i="30"/>
  <c r="I949" i="30" s="1"/>
  <c r="I941" i="30" s="1"/>
  <c r="I934" i="30"/>
  <c r="I922" i="30"/>
  <c r="I923" i="30"/>
  <c r="I938" i="30" l="1"/>
  <c r="I929" i="30" s="1"/>
  <c r="I926" i="30"/>
  <c r="I917" i="30" s="1"/>
  <c r="I910" i="30" l="1"/>
  <c r="I909" i="30"/>
  <c r="F182" i="92"/>
  <c r="G249" i="92"/>
  <c r="G333" i="92"/>
  <c r="F333" i="92"/>
  <c r="G182" i="92" l="1"/>
  <c r="I900" i="30"/>
  <c r="I899" i="30"/>
  <c r="I898" i="30"/>
  <c r="I897" i="30"/>
  <c r="I887" i="30"/>
  <c r="I886" i="30"/>
  <c r="I885" i="30"/>
  <c r="I884" i="30"/>
  <c r="I875" i="30"/>
  <c r="I874" i="30"/>
  <c r="I873" i="30"/>
  <c r="I872" i="30"/>
  <c r="I871" i="30"/>
  <c r="I870" i="30"/>
  <c r="I869" i="30"/>
  <c r="I868" i="30"/>
  <c r="I867" i="30"/>
  <c r="I866" i="30"/>
  <c r="I911" i="30" l="1"/>
  <c r="I914" i="30" s="1"/>
  <c r="I906" i="30" s="1"/>
  <c r="I903" i="30"/>
  <c r="I894" i="30" s="1"/>
  <c r="I878" i="30"/>
  <c r="I863" i="30" s="1"/>
  <c r="I838" i="30" l="1"/>
  <c r="I837" i="30"/>
  <c r="I836" i="30"/>
  <c r="I835" i="30"/>
  <c r="I857" i="30"/>
  <c r="I856" i="30"/>
  <c r="I855" i="30"/>
  <c r="I854" i="30"/>
  <c r="I853" i="30"/>
  <c r="I852" i="30"/>
  <c r="I851" i="30"/>
  <c r="I850" i="30"/>
  <c r="I849" i="30"/>
  <c r="I848" i="30"/>
  <c r="I832" i="30"/>
  <c r="I831" i="30"/>
  <c r="I839" i="30"/>
  <c r="I834" i="30"/>
  <c r="I833" i="30"/>
  <c r="I830" i="30"/>
  <c r="I829" i="30"/>
  <c r="I888" i="30" l="1"/>
  <c r="I891" i="30" s="1"/>
  <c r="I881" i="30" s="1"/>
  <c r="I842" i="30"/>
  <c r="I826" i="30" s="1"/>
  <c r="I860" i="30"/>
  <c r="I845" i="30" s="1"/>
  <c r="I819" i="30" l="1"/>
  <c r="I818" i="30"/>
  <c r="I817" i="30"/>
  <c r="I756" i="30"/>
  <c r="I755" i="30"/>
  <c r="I754" i="30"/>
  <c r="I744" i="30"/>
  <c r="I742" i="30"/>
  <c r="I741" i="30"/>
  <c r="I732" i="30" l="1"/>
  <c r="I807" i="30"/>
  <c r="I803" i="30"/>
  <c r="I805" i="30"/>
  <c r="I775" i="30"/>
  <c r="I778" i="30" s="1"/>
  <c r="I772" i="30" s="1"/>
  <c r="I728" i="30"/>
  <c r="I802" i="30"/>
  <c r="I766" i="30"/>
  <c r="I769" i="30" s="1"/>
  <c r="I763" i="30" s="1"/>
  <c r="I820" i="30"/>
  <c r="I823" i="30" s="1"/>
  <c r="I814" i="30" s="1"/>
  <c r="I730" i="30"/>
  <c r="I804" i="30"/>
  <c r="I806" i="30"/>
  <c r="I808" i="30"/>
  <c r="I784" i="30"/>
  <c r="I787" i="30" s="1"/>
  <c r="I781" i="30" s="1"/>
  <c r="I793" i="30"/>
  <c r="I796" i="30" s="1"/>
  <c r="I790" i="30" s="1"/>
  <c r="I743" i="30"/>
  <c r="I757" i="30"/>
  <c r="I760" i="30" s="1"/>
  <c r="I751" i="30" s="1"/>
  <c r="I731" i="30"/>
  <c r="I729" i="30"/>
  <c r="I811" i="30" l="1"/>
  <c r="I799" i="30" s="1"/>
  <c r="I735" i="30"/>
  <c r="I725" i="30" s="1"/>
  <c r="I719" i="30"/>
  <c r="I718" i="30"/>
  <c r="I717" i="30"/>
  <c r="I716" i="30"/>
  <c r="I707" i="30"/>
  <c r="I704" i="30"/>
  <c r="I703" i="30"/>
  <c r="I702" i="30"/>
  <c r="I673" i="30"/>
  <c r="I674" i="30"/>
  <c r="I692" i="30"/>
  <c r="I689" i="30"/>
  <c r="I688" i="30"/>
  <c r="I687" i="30"/>
  <c r="I677" i="30"/>
  <c r="I672" i="30"/>
  <c r="I661" i="30"/>
  <c r="I660" i="30"/>
  <c r="I659" i="30"/>
  <c r="I706" i="30" l="1"/>
  <c r="I671" i="30"/>
  <c r="I686" i="30"/>
  <c r="I691" i="30"/>
  <c r="I705" i="30"/>
  <c r="I701" i="30"/>
  <c r="I676" i="30"/>
  <c r="I690" i="30"/>
  <c r="I722" i="30"/>
  <c r="I713" i="30" s="1"/>
  <c r="I745" i="30"/>
  <c r="I748" i="30" s="1"/>
  <c r="I738" i="30" s="1"/>
  <c r="I675" i="30"/>
  <c r="I662" i="30"/>
  <c r="I665" i="30" s="1"/>
  <c r="I656" i="30" s="1"/>
  <c r="I649" i="30"/>
  <c r="I648" i="30"/>
  <c r="I638" i="30"/>
  <c r="I637" i="30"/>
  <c r="I628" i="30"/>
  <c r="I627" i="30"/>
  <c r="G344" i="92"/>
  <c r="F344" i="92"/>
  <c r="G65" i="92"/>
  <c r="F65" i="92"/>
  <c r="I618" i="30"/>
  <c r="I617" i="30"/>
  <c r="I616" i="30"/>
  <c r="I586" i="30"/>
  <c r="I585" i="30"/>
  <c r="I576" i="30"/>
  <c r="I575" i="30"/>
  <c r="I566" i="30"/>
  <c r="I565" i="30"/>
  <c r="I590" i="30" l="1"/>
  <c r="I582" i="30" s="1"/>
  <c r="I650" i="30"/>
  <c r="I653" i="30" s="1"/>
  <c r="I645" i="30" s="1"/>
  <c r="I695" i="30"/>
  <c r="I683" i="30" s="1"/>
  <c r="I710" i="30"/>
  <c r="I698" i="30" s="1"/>
  <c r="I680" i="30"/>
  <c r="I668" i="30" s="1"/>
  <c r="I596" i="30"/>
  <c r="I599" i="30" s="1"/>
  <c r="I593" i="30" s="1"/>
  <c r="I631" i="30"/>
  <c r="I624" i="30" s="1"/>
  <c r="I605" i="30"/>
  <c r="I569" i="30"/>
  <c r="I562" i="30" s="1"/>
  <c r="I621" i="30"/>
  <c r="I613" i="30" s="1"/>
  <c r="I607" i="30"/>
  <c r="I579" i="30"/>
  <c r="I572" i="30" s="1"/>
  <c r="I610" i="30" l="1"/>
  <c r="I602" i="30" s="1"/>
  <c r="I639" i="30" l="1"/>
  <c r="I642" i="30" s="1"/>
  <c r="I634" i="30" s="1"/>
  <c r="I541" i="30"/>
  <c r="I543" i="30"/>
  <c r="I556" i="30" l="1"/>
  <c r="I555" i="30"/>
  <c r="I546" i="30"/>
  <c r="I540" i="30"/>
  <c r="I545" i="30"/>
  <c r="I544" i="30"/>
  <c r="I539" i="30"/>
  <c r="I538" i="30"/>
  <c r="F162" i="92"/>
  <c r="G162" i="92"/>
  <c r="F165" i="92"/>
  <c r="G165" i="92"/>
  <c r="F104" i="92"/>
  <c r="G104" i="92"/>
  <c r="I529" i="30"/>
  <c r="I528" i="30"/>
  <c r="I527" i="30"/>
  <c r="I526" i="30"/>
  <c r="I525" i="30"/>
  <c r="G335" i="92"/>
  <c r="F335" i="92"/>
  <c r="I516" i="30"/>
  <c r="I515" i="30"/>
  <c r="I514" i="30"/>
  <c r="I513" i="30"/>
  <c r="F289" i="92"/>
  <c r="G289" i="92"/>
  <c r="G45" i="92"/>
  <c r="F45" i="92"/>
  <c r="G266" i="92"/>
  <c r="F266" i="92"/>
  <c r="I559" i="30" l="1"/>
  <c r="I552" i="30" s="1"/>
  <c r="I532" i="30"/>
  <c r="I522" i="30" s="1"/>
  <c r="I519" i="30"/>
  <c r="I510" i="30" s="1"/>
  <c r="G321" i="92" l="1"/>
  <c r="F321" i="92"/>
  <c r="G202" i="92"/>
  <c r="F202" i="92"/>
  <c r="G199" i="92"/>
  <c r="F199" i="92"/>
  <c r="G273" i="92"/>
  <c r="F273" i="92"/>
  <c r="G62" i="92"/>
  <c r="F62" i="92"/>
  <c r="G221" i="92"/>
  <c r="F221" i="92"/>
  <c r="G318" i="92"/>
  <c r="F318" i="92"/>
  <c r="I491" i="30"/>
  <c r="I490" i="30"/>
  <c r="I489" i="30"/>
  <c r="I488" i="30"/>
  <c r="I462" i="30"/>
  <c r="G145" i="92"/>
  <c r="F145" i="92"/>
  <c r="I478" i="30"/>
  <c r="I477" i="30"/>
  <c r="I476" i="30"/>
  <c r="I466" i="30"/>
  <c r="I465" i="30"/>
  <c r="I464" i="30"/>
  <c r="I463" i="30"/>
  <c r="I461" i="30"/>
  <c r="I460" i="30"/>
  <c r="I451" i="30"/>
  <c r="I450" i="30"/>
  <c r="I449" i="30"/>
  <c r="F53" i="92"/>
  <c r="I440" i="30"/>
  <c r="I439" i="30"/>
  <c r="I438" i="30"/>
  <c r="I429" i="30"/>
  <c r="I428" i="30"/>
  <c r="I427" i="30"/>
  <c r="I426" i="30"/>
  <c r="I425" i="30"/>
  <c r="I424" i="30"/>
  <c r="I423" i="30"/>
  <c r="F40" i="92" l="1"/>
  <c r="G40" i="92"/>
  <c r="I479" i="30"/>
  <c r="I482" i="30" s="1"/>
  <c r="I473" i="30" s="1"/>
  <c r="I542" i="30"/>
  <c r="K498" i="30"/>
  <c r="I153" i="30"/>
  <c r="I454" i="30"/>
  <c r="I446" i="30" s="1"/>
  <c r="I443" i="30"/>
  <c r="I435" i="30" s="1"/>
  <c r="I432" i="30"/>
  <c r="I420" i="30" s="1"/>
  <c r="I549" i="30" l="1"/>
  <c r="I535" i="30" s="1"/>
  <c r="I502" i="30"/>
  <c r="I501" i="30"/>
  <c r="I492" i="30"/>
  <c r="I495" i="30" s="1"/>
  <c r="I485" i="30" s="1"/>
  <c r="I414" i="30"/>
  <c r="I413" i="30"/>
  <c r="I412" i="30"/>
  <c r="I411" i="30"/>
  <c r="I401" i="30"/>
  <c r="I400" i="30"/>
  <c r="I391" i="30"/>
  <c r="I390" i="30"/>
  <c r="I389" i="30"/>
  <c r="I388" i="30"/>
  <c r="I387" i="30"/>
  <c r="I386" i="30"/>
  <c r="I385" i="30"/>
  <c r="I376" i="30"/>
  <c r="I375" i="30"/>
  <c r="I374" i="30"/>
  <c r="I373" i="30"/>
  <c r="I372" i="30"/>
  <c r="I371" i="30"/>
  <c r="I370" i="30"/>
  <c r="I361" i="30"/>
  <c r="I360" i="30"/>
  <c r="I359" i="30"/>
  <c r="I358" i="30"/>
  <c r="I357" i="30"/>
  <c r="I356" i="30"/>
  <c r="I355" i="30"/>
  <c r="I346" i="30"/>
  <c r="I345" i="30"/>
  <c r="I344" i="30"/>
  <c r="I343" i="30"/>
  <c r="I342" i="30"/>
  <c r="I341" i="30"/>
  <c r="I340" i="30"/>
  <c r="I331" i="30"/>
  <c r="I329" i="30"/>
  <c r="I328" i="30"/>
  <c r="I327" i="30"/>
  <c r="I326" i="30"/>
  <c r="I325" i="30"/>
  <c r="J503" i="30" l="1"/>
  <c r="I503" i="30"/>
  <c r="I402" i="30"/>
  <c r="I405" i="30" s="1"/>
  <c r="I397" i="30" s="1"/>
  <c r="I467" i="30"/>
  <c r="I470" i="30" s="1"/>
  <c r="I457" i="30" s="1"/>
  <c r="I417" i="30"/>
  <c r="I408" i="30" s="1"/>
  <c r="I330" i="30"/>
  <c r="I334" i="30" s="1"/>
  <c r="I322" i="30" s="1"/>
  <c r="I394" i="30"/>
  <c r="I382" i="30" s="1"/>
  <c r="I379" i="30"/>
  <c r="I367" i="30" s="1"/>
  <c r="I364" i="30"/>
  <c r="I352" i="30" s="1"/>
  <c r="I349" i="30"/>
  <c r="I337" i="30" s="1"/>
  <c r="I504" i="30" l="1"/>
  <c r="I507" i="30" s="1"/>
  <c r="G265" i="92"/>
  <c r="I498" i="30" l="1"/>
  <c r="I304" i="30"/>
  <c r="I315" i="30"/>
  <c r="I314" i="30"/>
  <c r="I303" i="30"/>
  <c r="I302" i="30"/>
  <c r="I299" i="30"/>
  <c r="I289" i="30"/>
  <c r="I269" i="30"/>
  <c r="I267" i="30"/>
  <c r="I279" i="30"/>
  <c r="I268" i="30"/>
  <c r="I266" i="30"/>
  <c r="I265" i="30"/>
  <c r="I263" i="30"/>
  <c r="I262" i="30"/>
  <c r="G172" i="92"/>
  <c r="I252" i="30"/>
  <c r="I251" i="30"/>
  <c r="I250" i="30"/>
  <c r="G337" i="92"/>
  <c r="G167" i="92"/>
  <c r="G158" i="92"/>
  <c r="I241" i="30"/>
  <c r="I240" i="30"/>
  <c r="I237" i="30"/>
  <c r="I236" i="30"/>
  <c r="I235" i="30"/>
  <c r="G225" i="92"/>
  <c r="G180" i="92"/>
  <c r="G306" i="92"/>
  <c r="G99" i="92"/>
  <c r="G64" i="92"/>
  <c r="G46" i="92"/>
  <c r="G204" i="92"/>
  <c r="I176" i="30"/>
  <c r="I175" i="30"/>
  <c r="I174" i="30"/>
  <c r="I173" i="30"/>
  <c r="I172" i="30"/>
  <c r="I280" i="30" l="1"/>
  <c r="I283" i="30" s="1"/>
  <c r="I276" i="30" s="1"/>
  <c r="I301" i="30"/>
  <c r="I316" i="30"/>
  <c r="I319" i="30" s="1"/>
  <c r="I311" i="30" s="1"/>
  <c r="I290" i="30"/>
  <c r="I293" i="30" s="1"/>
  <c r="I286" i="30" s="1"/>
  <c r="I300" i="30"/>
  <c r="I305" i="30"/>
  <c r="I224" i="30"/>
  <c r="I186" i="30"/>
  <c r="I189" i="30" s="1"/>
  <c r="I183" i="30" s="1"/>
  <c r="I223" i="30"/>
  <c r="I225" i="30"/>
  <c r="I238" i="30"/>
  <c r="I222" i="30"/>
  <c r="I239" i="30"/>
  <c r="I270" i="30"/>
  <c r="I204" i="30"/>
  <c r="I207" i="30" s="1"/>
  <c r="I201" i="30" s="1"/>
  <c r="I226" i="30"/>
  <c r="I213" i="30"/>
  <c r="I216" i="30" s="1"/>
  <c r="I210" i="30" s="1"/>
  <c r="I195" i="30"/>
  <c r="I198" i="30" s="1"/>
  <c r="I192" i="30" s="1"/>
  <c r="I177" i="30"/>
  <c r="I180" i="30" s="1"/>
  <c r="I169" i="30" s="1"/>
  <c r="I308" i="30" l="1"/>
  <c r="I296" i="30" s="1"/>
  <c r="I264" i="30"/>
  <c r="I244" i="30"/>
  <c r="I232" i="30" s="1"/>
  <c r="I229" i="30"/>
  <c r="I219" i="30" s="1"/>
  <c r="I253" i="30"/>
  <c r="I256" i="30" s="1"/>
  <c r="I247" i="30" s="1"/>
  <c r="I163" i="30"/>
  <c r="I166" i="30" s="1"/>
  <c r="F277" i="92" l="1"/>
  <c r="G277" i="92"/>
  <c r="F50" i="92"/>
  <c r="G138" i="92"/>
  <c r="F138" i="92"/>
  <c r="G50" i="92"/>
  <c r="G163" i="92"/>
  <c r="F163" i="92"/>
  <c r="F274" i="92"/>
  <c r="G274" i="92"/>
  <c r="G139" i="92"/>
  <c r="F139" i="92"/>
  <c r="F299" i="92"/>
  <c r="G299" i="92"/>
  <c r="F244" i="92"/>
  <c r="G244" i="92"/>
  <c r="G173" i="92"/>
  <c r="F173" i="92"/>
  <c r="G144" i="92"/>
  <c r="F144" i="92"/>
  <c r="G152" i="92"/>
  <c r="F152" i="92"/>
  <c r="G252" i="92"/>
  <c r="F252" i="92"/>
  <c r="F124" i="92"/>
  <c r="G124" i="92"/>
  <c r="F214" i="92"/>
  <c r="G250" i="92"/>
  <c r="F250" i="92"/>
  <c r="F105" i="92"/>
  <c r="F212" i="92"/>
  <c r="G148" i="92"/>
  <c r="F148" i="92"/>
  <c r="I273" i="30"/>
  <c r="I259" i="30" s="1"/>
  <c r="G111" i="92"/>
  <c r="G280" i="92"/>
  <c r="I160" i="30"/>
  <c r="G75" i="92" l="1"/>
  <c r="F75" i="92"/>
  <c r="F111" i="92"/>
  <c r="F288" i="92"/>
  <c r="F280" i="92"/>
  <c r="I154" i="30"/>
  <c r="I151" i="30"/>
  <c r="I150" i="30"/>
  <c r="I149" i="30"/>
  <c r="I148" i="30"/>
  <c r="I125" i="30" l="1"/>
  <c r="I139" i="30"/>
  <c r="I138" i="30"/>
  <c r="I142" i="30" l="1"/>
  <c r="I135" i="30" s="1"/>
  <c r="I126" i="30" l="1"/>
  <c r="I124" i="30"/>
  <c r="I122" i="30"/>
  <c r="I113" i="30"/>
  <c r="I112" i="30"/>
  <c r="I111" i="30"/>
  <c r="I110" i="30"/>
  <c r="I109" i="30"/>
  <c r="I108" i="30"/>
  <c r="I107" i="30"/>
  <c r="I68" i="30"/>
  <c r="I90" i="30"/>
  <c r="I89" i="30"/>
  <c r="I88" i="30"/>
  <c r="I87" i="30"/>
  <c r="I86" i="30"/>
  <c r="I69" i="30"/>
  <c r="I67" i="30"/>
  <c r="I66" i="30"/>
  <c r="I65" i="30"/>
  <c r="I64" i="30"/>
  <c r="I63" i="30"/>
  <c r="I62" i="30"/>
  <c r="I61" i="30"/>
  <c r="I60" i="30"/>
  <c r="I59" i="30"/>
  <c r="I50" i="30"/>
  <c r="I49" i="30"/>
  <c r="I40" i="30"/>
  <c r="I39" i="30"/>
  <c r="I38" i="30"/>
  <c r="G339" i="92"/>
  <c r="I29" i="30"/>
  <c r="I26" i="30"/>
  <c r="I25" i="30"/>
  <c r="I102" i="30" l="1"/>
  <c r="I132" i="30"/>
  <c r="I119" i="30" s="1"/>
  <c r="I106" i="30"/>
  <c r="I99" i="30"/>
  <c r="I85" i="30"/>
  <c r="I105" i="30"/>
  <c r="I27" i="30"/>
  <c r="I100" i="30"/>
  <c r="I79" i="30"/>
  <c r="I104" i="30"/>
  <c r="I103" i="30"/>
  <c r="I82" i="30"/>
  <c r="I83" i="30"/>
  <c r="I101" i="30"/>
  <c r="I80" i="30"/>
  <c r="I81" i="30"/>
  <c r="I84" i="30"/>
  <c r="I78" i="30"/>
  <c r="I28" i="30"/>
  <c r="I72" i="30"/>
  <c r="I56" i="30" s="1"/>
  <c r="I53" i="30"/>
  <c r="I46" i="30" s="1"/>
  <c r="F339" i="92"/>
  <c r="I43" i="30"/>
  <c r="I35" i="30" s="1"/>
  <c r="I32" i="30" l="1"/>
  <c r="I22" i="30" s="1"/>
  <c r="I116" i="30"/>
  <c r="I96" i="30" s="1"/>
  <c r="I93" i="30"/>
  <c r="I75" i="30" s="1"/>
  <c r="A11" i="38" l="1"/>
  <c r="G315" i="92"/>
  <c r="F315" i="92"/>
  <c r="G72" i="92"/>
  <c r="F72" i="92"/>
  <c r="G213" i="92"/>
  <c r="F213" i="92"/>
  <c r="G312" i="92"/>
  <c r="F312" i="92"/>
  <c r="G37" i="92"/>
  <c r="F37" i="92"/>
  <c r="G254" i="92"/>
  <c r="F254" i="92"/>
  <c r="G112" i="92"/>
  <c r="F112" i="92"/>
  <c r="G264" i="92"/>
  <c r="F264" i="92"/>
  <c r="G291" i="92"/>
  <c r="F291" i="92"/>
  <c r="G63" i="92"/>
  <c r="F63" i="92"/>
  <c r="G189" i="92"/>
  <c r="F189" i="92"/>
  <c r="G17" i="92"/>
  <c r="F17" i="92"/>
  <c r="G51" i="92"/>
  <c r="F51" i="92"/>
  <c r="G146" i="92"/>
  <c r="F146" i="92"/>
  <c r="G136" i="92"/>
  <c r="F136" i="92"/>
  <c r="G47" i="92"/>
  <c r="F47" i="92"/>
  <c r="G214" i="92"/>
  <c r="G279" i="92"/>
  <c r="F279" i="92"/>
  <c r="G218" i="92"/>
  <c r="F218" i="92"/>
  <c r="G206" i="92"/>
  <c r="F206" i="92"/>
  <c r="G43" i="92"/>
  <c r="F43" i="92"/>
  <c r="G105" i="92"/>
  <c r="G208" i="92"/>
  <c r="F208" i="92"/>
  <c r="G38" i="92"/>
  <c r="F38" i="92"/>
  <c r="G313" i="92"/>
  <c r="F313" i="92"/>
  <c r="G283" i="92"/>
  <c r="G116" i="92"/>
  <c r="G29" i="92"/>
  <c r="G302" i="92"/>
  <c r="G246" i="92"/>
  <c r="G48" i="92"/>
  <c r="G150" i="92"/>
  <c r="G53" i="92"/>
  <c r="G288" i="92"/>
  <c r="G223" i="92"/>
  <c r="G133" i="92"/>
  <c r="G183" i="92"/>
  <c r="G327" i="92"/>
  <c r="G261" i="92"/>
  <c r="G59" i="92"/>
  <c r="G231" i="92"/>
  <c r="G35" i="92"/>
  <c r="G83" i="92"/>
  <c r="F83" i="92"/>
  <c r="G284" i="92"/>
  <c r="F284" i="92"/>
  <c r="G14" i="92"/>
  <c r="F14" i="92"/>
  <c r="G320" i="92"/>
  <c r="F320" i="92"/>
  <c r="G240" i="92"/>
  <c r="F240" i="92"/>
  <c r="G334" i="92"/>
  <c r="F334" i="92"/>
  <c r="G132" i="92"/>
  <c r="F132" i="92"/>
  <c r="G210" i="92"/>
  <c r="F210" i="92"/>
  <c r="G18" i="92"/>
  <c r="F18" i="92"/>
  <c r="G157" i="92"/>
  <c r="F157" i="92"/>
  <c r="G268" i="92"/>
  <c r="F268" i="92"/>
  <c r="G326" i="92"/>
  <c r="F326" i="92"/>
  <c r="G212" i="92"/>
  <c r="G179" i="92"/>
  <c r="F179" i="92"/>
  <c r="G156" i="92"/>
  <c r="F156" i="92"/>
  <c r="G181" i="92"/>
  <c r="F181" i="92"/>
  <c r="G127" i="92"/>
  <c r="F127" i="92"/>
  <c r="G255" i="92"/>
  <c r="F255" i="92"/>
  <c r="G311" i="92"/>
  <c r="F311" i="92"/>
  <c r="G118" i="92"/>
  <c r="F118" i="92"/>
  <c r="G294" i="92"/>
  <c r="F294" i="92"/>
  <c r="G263" i="92"/>
  <c r="F263" i="92"/>
  <c r="G52" i="92"/>
  <c r="F52" i="92"/>
  <c r="G297" i="92"/>
  <c r="F297" i="92"/>
  <c r="G68" i="92"/>
  <c r="F68" i="92"/>
  <c r="G25" i="92"/>
  <c r="F25" i="92"/>
  <c r="G74" i="92"/>
  <c r="F74" i="92"/>
  <c r="G168" i="92"/>
  <c r="F168" i="92"/>
  <c r="G323" i="92"/>
  <c r="F323" i="92"/>
  <c r="G41" i="92"/>
  <c r="F41" i="92"/>
  <c r="G78" i="92"/>
  <c r="F78" i="92"/>
  <c r="G159" i="92"/>
  <c r="F159" i="92"/>
  <c r="G103" i="92"/>
  <c r="F103" i="92"/>
  <c r="G142" i="92"/>
  <c r="F142" i="92"/>
  <c r="G86" i="92"/>
  <c r="F86" i="92"/>
  <c r="G275" i="92"/>
  <c r="F275" i="92"/>
  <c r="G228" i="92"/>
  <c r="F228" i="92"/>
  <c r="G220" i="92"/>
  <c r="F220" i="92"/>
  <c r="G286" i="92"/>
  <c r="F286" i="92"/>
  <c r="G332" i="92"/>
  <c r="F332" i="92"/>
  <c r="G324" i="92"/>
  <c r="F324" i="92"/>
  <c r="G316" i="92"/>
  <c r="F316" i="92"/>
  <c r="G135" i="92"/>
  <c r="F135" i="92"/>
  <c r="G129" i="92"/>
  <c r="F129" i="92"/>
  <c r="G310" i="92"/>
  <c r="F310" i="92"/>
  <c r="G259" i="92"/>
  <c r="F259" i="92"/>
  <c r="G304" i="92"/>
  <c r="G73" i="92"/>
  <c r="F73" i="92"/>
  <c r="G248" i="92"/>
  <c r="F248" i="92"/>
  <c r="G81" i="92"/>
  <c r="F81" i="92"/>
  <c r="G234" i="92"/>
  <c r="F234" i="92"/>
  <c r="G94" i="92"/>
  <c r="F94" i="92"/>
  <c r="G171" i="92"/>
  <c r="F171" i="92"/>
  <c r="G87" i="92"/>
  <c r="F87" i="92"/>
  <c r="G84" i="92"/>
  <c r="F84" i="92"/>
  <c r="G251" i="92"/>
  <c r="F251" i="92"/>
  <c r="G100" i="92"/>
  <c r="F100" i="92"/>
  <c r="G256" i="92"/>
  <c r="F256" i="92"/>
  <c r="G276" i="92"/>
  <c r="F276" i="92"/>
  <c r="G219" i="92"/>
  <c r="F219" i="92"/>
  <c r="G330" i="92"/>
  <c r="F330" i="92"/>
  <c r="G164" i="92"/>
  <c r="F164" i="92"/>
  <c r="G317" i="92"/>
  <c r="F317" i="92"/>
  <c r="G237" i="92"/>
  <c r="F237" i="92"/>
  <c r="G123" i="92"/>
  <c r="F123" i="92"/>
  <c r="G49" i="92"/>
  <c r="F49" i="92"/>
  <c r="G290" i="92"/>
  <c r="F290" i="92"/>
  <c r="G287" i="92"/>
  <c r="F287" i="92"/>
  <c r="G314" i="92"/>
  <c r="F314" i="92"/>
  <c r="G110" i="92"/>
  <c r="F110" i="92"/>
  <c r="G188" i="92"/>
  <c r="F188" i="92"/>
  <c r="G101" i="92"/>
  <c r="F101" i="92"/>
  <c r="G235" i="92"/>
  <c r="F235" i="92"/>
  <c r="G271" i="92"/>
  <c r="F271" i="92"/>
  <c r="G329" i="92"/>
  <c r="F329" i="92"/>
  <c r="G281" i="92"/>
  <c r="F281" i="92"/>
  <c r="G345" i="92"/>
  <c r="F345" i="92"/>
  <c r="G200" i="92"/>
  <c r="F200" i="92"/>
  <c r="G269" i="92"/>
  <c r="F269" i="92"/>
  <c r="G151" i="92"/>
  <c r="F151" i="92"/>
  <c r="G186" i="92"/>
  <c r="F186" i="92"/>
  <c r="G222" i="92"/>
  <c r="F222" i="92"/>
  <c r="G79" i="92"/>
  <c r="F79" i="92"/>
  <c r="G293" i="92"/>
  <c r="F293" i="92"/>
  <c r="G19" i="92"/>
  <c r="F19" i="92"/>
  <c r="G16" i="92"/>
  <c r="F16" i="92"/>
  <c r="G303" i="92"/>
  <c r="F303" i="92"/>
  <c r="G160" i="92"/>
  <c r="F160" i="92"/>
  <c r="G113" i="92"/>
  <c r="F113" i="92"/>
  <c r="G184" i="92"/>
  <c r="F184" i="92"/>
  <c r="G89" i="92"/>
  <c r="G238" i="92"/>
  <c r="G134" i="92"/>
  <c r="G93" i="92"/>
  <c r="F93" i="92"/>
  <c r="G90" i="92"/>
  <c r="F90" i="92"/>
  <c r="G98" i="92"/>
  <c r="G236" i="92"/>
  <c r="G67" i="92"/>
  <c r="F67" i="92"/>
  <c r="G85" i="92"/>
  <c r="F85" i="92"/>
  <c r="G24" i="92"/>
  <c r="G76" i="92"/>
  <c r="F76" i="92"/>
  <c r="G245" i="92"/>
  <c r="F245" i="92"/>
  <c r="G270" i="92"/>
  <c r="F270" i="92"/>
  <c r="G226" i="92"/>
  <c r="F226" i="92"/>
  <c r="G278" i="92"/>
  <c r="G282" i="92"/>
  <c r="F282" i="92"/>
  <c r="G343" i="92"/>
  <c r="F343" i="92"/>
  <c r="G253" i="92"/>
  <c r="F253" i="92"/>
  <c r="G154" i="92"/>
  <c r="G319" i="92"/>
  <c r="G39" i="92"/>
  <c r="F39" i="92"/>
  <c r="G338" i="92"/>
  <c r="G155" i="92"/>
  <c r="F155" i="92"/>
  <c r="G207" i="92"/>
  <c r="F207" i="92"/>
  <c r="G227" i="92"/>
  <c r="F227" i="92"/>
  <c r="G325" i="92"/>
  <c r="F325" i="92"/>
  <c r="G247" i="92"/>
  <c r="F247" i="92"/>
  <c r="G77" i="92"/>
  <c r="F77" i="92"/>
  <c r="G262" i="92"/>
  <c r="F262" i="92"/>
  <c r="F13" i="92"/>
  <c r="G13" i="92"/>
  <c r="F272" i="92"/>
  <c r="G272" i="92"/>
  <c r="F196" i="92"/>
  <c r="G196" i="92"/>
  <c r="F108" i="92"/>
  <c r="G108" i="92"/>
  <c r="F80" i="92"/>
  <c r="G80" i="92"/>
  <c r="F121" i="92"/>
  <c r="G121" i="92"/>
  <c r="F109" i="92"/>
  <c r="G109" i="92"/>
  <c r="B17" i="84"/>
  <c r="B78" i="84"/>
  <c r="B76" i="84"/>
  <c r="B75" i="84"/>
  <c r="B74" i="84"/>
  <c r="B72" i="84"/>
  <c r="B71" i="84"/>
  <c r="B70" i="84"/>
  <c r="B69" i="84"/>
  <c r="B68" i="84"/>
  <c r="B67" i="84"/>
  <c r="B66" i="84"/>
  <c r="B64" i="84"/>
  <c r="B63" i="84"/>
  <c r="B61" i="84"/>
  <c r="B60" i="84"/>
  <c r="B59" i="84"/>
  <c r="B58" i="84"/>
  <c r="B57" i="84"/>
  <c r="B56" i="84"/>
  <c r="B55" i="84"/>
  <c r="B54" i="84"/>
  <c r="B53" i="84"/>
  <c r="B51" i="84"/>
  <c r="B49" i="84"/>
  <c r="B48" i="84"/>
  <c r="B47" i="84"/>
  <c r="B46" i="84"/>
  <c r="B45" i="84"/>
  <c r="B44" i="84"/>
  <c r="B43" i="84"/>
  <c r="B42" i="84"/>
  <c r="B40" i="84"/>
  <c r="B39" i="84"/>
  <c r="B38" i="84"/>
  <c r="B37" i="84"/>
  <c r="B35" i="84"/>
  <c r="B34" i="84"/>
  <c r="B33" i="84"/>
  <c r="B31" i="84"/>
  <c r="B30" i="84"/>
  <c r="B29" i="84"/>
  <c r="B28" i="84"/>
  <c r="B27" i="84"/>
  <c r="B25" i="84"/>
  <c r="B24" i="84"/>
  <c r="B23" i="84"/>
  <c r="B22" i="84"/>
  <c r="B21" i="84"/>
  <c r="B18" i="84"/>
  <c r="B19" i="84"/>
  <c r="B77" i="84"/>
  <c r="B73" i="84"/>
  <c r="B65" i="84"/>
  <c r="B62" i="84"/>
  <c r="B52" i="84"/>
  <c r="B50" i="84"/>
  <c r="B41" i="84"/>
  <c r="B36" i="84"/>
  <c r="B32" i="84"/>
  <c r="B26" i="84"/>
  <c r="B20" i="84"/>
  <c r="B16" i="84"/>
  <c r="T40" i="84"/>
  <c r="L40" i="84"/>
  <c r="J40" i="84"/>
  <c r="H40" i="84"/>
  <c r="F40" i="84"/>
  <c r="T39" i="84"/>
  <c r="L39" i="84"/>
  <c r="J39" i="84"/>
  <c r="H39" i="84"/>
  <c r="F39" i="84"/>
  <c r="T38" i="84"/>
  <c r="L38" i="84"/>
  <c r="J38" i="84"/>
  <c r="H38" i="84"/>
  <c r="F38" i="84"/>
  <c r="T37" i="84"/>
  <c r="L37" i="84"/>
  <c r="J37" i="84"/>
  <c r="H37" i="84"/>
  <c r="F37" i="84"/>
  <c r="S36" i="84"/>
  <c r="T36" i="84" s="1"/>
  <c r="K36" i="84"/>
  <c r="L36" i="84" s="1"/>
  <c r="I36" i="84"/>
  <c r="J36" i="84" s="1"/>
  <c r="G36" i="84"/>
  <c r="H36" i="84" s="1"/>
  <c r="F36" i="84"/>
  <c r="T35" i="84"/>
  <c r="L35" i="84"/>
  <c r="J35" i="84"/>
  <c r="H35" i="84"/>
  <c r="F35" i="84"/>
  <c r="T34" i="84"/>
  <c r="L34" i="84"/>
  <c r="J34" i="84"/>
  <c r="H34" i="84"/>
  <c r="F34" i="84"/>
  <c r="T33" i="84"/>
  <c r="L33" i="84"/>
  <c r="J33" i="84"/>
  <c r="H33" i="84"/>
  <c r="F33" i="84"/>
  <c r="S32" i="84"/>
  <c r="T32" i="84" s="1"/>
  <c r="K32" i="84"/>
  <c r="L32" i="84" s="1"/>
  <c r="I32" i="84"/>
  <c r="J32" i="84" s="1"/>
  <c r="G32" i="84"/>
  <c r="H32" i="84" s="1"/>
  <c r="F32" i="84"/>
  <c r="T31" i="84"/>
  <c r="L31" i="84"/>
  <c r="J31" i="84"/>
  <c r="H31" i="84"/>
  <c r="F31" i="84"/>
  <c r="T30" i="84"/>
  <c r="L30" i="84"/>
  <c r="J30" i="84"/>
  <c r="H30" i="84"/>
  <c r="F30" i="84"/>
  <c r="T29" i="84"/>
  <c r="L29" i="84"/>
  <c r="J29" i="84"/>
  <c r="H29" i="84"/>
  <c r="F29" i="84"/>
  <c r="T28" i="84"/>
  <c r="L28" i="84"/>
  <c r="J28" i="84"/>
  <c r="H28" i="84"/>
  <c r="F28" i="84"/>
  <c r="T27" i="84"/>
  <c r="L27" i="84"/>
  <c r="J27" i="84"/>
  <c r="H27" i="84"/>
  <c r="F27" i="84"/>
  <c r="S26" i="84"/>
  <c r="T26" i="84" s="1"/>
  <c r="K26" i="84"/>
  <c r="L26" i="84" s="1"/>
  <c r="I26" i="84"/>
  <c r="J26" i="84" s="1"/>
  <c r="G26" i="84"/>
  <c r="H26" i="84" s="1"/>
  <c r="F26" i="84"/>
  <c r="T25" i="84"/>
  <c r="J25" i="84"/>
  <c r="H25" i="84"/>
  <c r="F25" i="84"/>
  <c r="T24" i="84"/>
  <c r="J24" i="84"/>
  <c r="H24" i="84"/>
  <c r="F24" i="84"/>
  <c r="T23" i="84"/>
  <c r="H23" i="84"/>
  <c r="F23" i="84"/>
  <c r="T22" i="84"/>
  <c r="H22" i="84"/>
  <c r="F22" i="84"/>
  <c r="T21" i="84"/>
  <c r="L21" i="84"/>
  <c r="F21" i="84"/>
  <c r="S20" i="84"/>
  <c r="F20" i="84"/>
  <c r="F19" i="84"/>
  <c r="T18" i="84"/>
  <c r="L18" i="84"/>
  <c r="F18" i="84"/>
  <c r="L72" i="84"/>
  <c r="J72" i="84"/>
  <c r="H72" i="84"/>
  <c r="F72" i="84"/>
  <c r="T71" i="84"/>
  <c r="L71" i="84"/>
  <c r="J71" i="84"/>
  <c r="H71" i="84"/>
  <c r="F71" i="84"/>
  <c r="T70" i="84"/>
  <c r="L70" i="84"/>
  <c r="J70" i="84"/>
  <c r="H70" i="84"/>
  <c r="F70" i="84"/>
  <c r="T69" i="84"/>
  <c r="L69" i="84"/>
  <c r="J69" i="84"/>
  <c r="H69" i="84"/>
  <c r="F69" i="84"/>
  <c r="T68" i="84"/>
  <c r="L68" i="84"/>
  <c r="J68" i="84"/>
  <c r="H68" i="84"/>
  <c r="F68" i="84"/>
  <c r="T67" i="84"/>
  <c r="L67" i="84"/>
  <c r="J67" i="84"/>
  <c r="H67" i="84"/>
  <c r="F67" i="84"/>
  <c r="T66" i="84"/>
  <c r="L66" i="84"/>
  <c r="J66" i="84"/>
  <c r="H66" i="84"/>
  <c r="F66" i="84"/>
  <c r="K65" i="84"/>
  <c r="L65" i="84" s="1"/>
  <c r="I65" i="84"/>
  <c r="J65" i="84" s="1"/>
  <c r="G65" i="84"/>
  <c r="H65" i="84" s="1"/>
  <c r="L64" i="84"/>
  <c r="J64" i="84"/>
  <c r="H64" i="84"/>
  <c r="F64" i="84"/>
  <c r="L63" i="84"/>
  <c r="J63" i="84"/>
  <c r="H63" i="84"/>
  <c r="F63" i="84"/>
  <c r="K62" i="84"/>
  <c r="L62" i="84" s="1"/>
  <c r="I62" i="84"/>
  <c r="J62" i="84" s="1"/>
  <c r="G62" i="84"/>
  <c r="F62" i="84"/>
  <c r="L61" i="84"/>
  <c r="J61" i="84"/>
  <c r="H61" i="84"/>
  <c r="F61" i="84"/>
  <c r="L60" i="84"/>
  <c r="J60" i="84"/>
  <c r="H60" i="84"/>
  <c r="F60" i="84"/>
  <c r="L59" i="84"/>
  <c r="J59" i="84"/>
  <c r="H59" i="84"/>
  <c r="F59" i="84"/>
  <c r="L58" i="84"/>
  <c r="J58" i="84"/>
  <c r="H58" i="84"/>
  <c r="F58" i="84"/>
  <c r="L57" i="84"/>
  <c r="J57" i="84"/>
  <c r="H57" i="84"/>
  <c r="F57" i="84"/>
  <c r="L56" i="84"/>
  <c r="J56" i="84"/>
  <c r="H56" i="84"/>
  <c r="F56" i="84"/>
  <c r="L55" i="84"/>
  <c r="J55" i="84"/>
  <c r="H55" i="84"/>
  <c r="F55" i="84"/>
  <c r="T54" i="84"/>
  <c r="L54" i="84"/>
  <c r="J54" i="84"/>
  <c r="H54" i="84"/>
  <c r="F54" i="84"/>
  <c r="T53" i="84"/>
  <c r="L53" i="84"/>
  <c r="J53" i="84"/>
  <c r="H53" i="84"/>
  <c r="F53" i="84"/>
  <c r="K52" i="84"/>
  <c r="L52" i="84" s="1"/>
  <c r="I52" i="84"/>
  <c r="J52" i="84" s="1"/>
  <c r="G52" i="84"/>
  <c r="H52" i="84" s="1"/>
  <c r="F52" i="84"/>
  <c r="T51" i="84"/>
  <c r="L51" i="84"/>
  <c r="J51" i="84"/>
  <c r="H51" i="84"/>
  <c r="F51" i="84"/>
  <c r="S50" i="84"/>
  <c r="T50" i="84" s="1"/>
  <c r="K50" i="84"/>
  <c r="L50" i="84" s="1"/>
  <c r="I50" i="84"/>
  <c r="J50" i="84" s="1"/>
  <c r="G50" i="84"/>
  <c r="H50" i="84" s="1"/>
  <c r="T49" i="84"/>
  <c r="L49" i="84"/>
  <c r="J49" i="84"/>
  <c r="H49" i="84"/>
  <c r="F49" i="84"/>
  <c r="L48" i="84"/>
  <c r="J48" i="84"/>
  <c r="H48" i="84"/>
  <c r="F48" i="84"/>
  <c r="L47" i="84"/>
  <c r="J47" i="84"/>
  <c r="H47" i="84"/>
  <c r="F47" i="84"/>
  <c r="T46" i="84"/>
  <c r="L46" i="84"/>
  <c r="J46" i="84"/>
  <c r="H46" i="84"/>
  <c r="F46" i="84"/>
  <c r="T45" i="84"/>
  <c r="L45" i="84"/>
  <c r="J45" i="84"/>
  <c r="H45" i="84"/>
  <c r="F45" i="84"/>
  <c r="T44" i="84"/>
  <c r="L44" i="84"/>
  <c r="J44" i="84"/>
  <c r="H44" i="84"/>
  <c r="F44" i="84"/>
  <c r="T43" i="84"/>
  <c r="L43" i="84"/>
  <c r="J43" i="84"/>
  <c r="H43" i="84"/>
  <c r="F43" i="84"/>
  <c r="T42" i="84"/>
  <c r="L42" i="84"/>
  <c r="J42" i="84"/>
  <c r="H42" i="84"/>
  <c r="F42" i="84"/>
  <c r="K41" i="84"/>
  <c r="L41" i="84" s="1"/>
  <c r="I41" i="84"/>
  <c r="J41" i="84" s="1"/>
  <c r="G41" i="84"/>
  <c r="H41" i="84" s="1"/>
  <c r="F41" i="84"/>
  <c r="F78" i="84"/>
  <c r="F77" i="84"/>
  <c r="L76" i="84"/>
  <c r="J76" i="84"/>
  <c r="H76" i="84"/>
  <c r="F76" i="84"/>
  <c r="L75" i="84"/>
  <c r="J75" i="84"/>
  <c r="H75" i="84"/>
  <c r="F75" i="84"/>
  <c r="T74" i="84"/>
  <c r="L74" i="84"/>
  <c r="J74" i="84"/>
  <c r="H74" i="84"/>
  <c r="F74" i="84"/>
  <c r="K73" i="84"/>
  <c r="L73" i="84" s="1"/>
  <c r="I73" i="84"/>
  <c r="J73" i="84" s="1"/>
  <c r="G73" i="84"/>
  <c r="H73" i="84" s="1"/>
  <c r="F241" i="92" l="1"/>
  <c r="G241" i="92"/>
  <c r="F166" i="92"/>
  <c r="G195" i="92"/>
  <c r="G69" i="92"/>
  <c r="G120" i="92"/>
  <c r="F300" i="92"/>
  <c r="F36" i="92"/>
  <c r="G166" i="92"/>
  <c r="F106" i="92"/>
  <c r="G106" i="92"/>
  <c r="F69" i="92"/>
  <c r="G300" i="92"/>
  <c r="F194" i="92"/>
  <c r="G194" i="92"/>
  <c r="G36" i="92"/>
  <c r="F187" i="92"/>
  <c r="F267" i="92"/>
  <c r="G187" i="92"/>
  <c r="F102" i="92"/>
  <c r="G102" i="92"/>
  <c r="F215" i="92"/>
  <c r="F203" i="92"/>
  <c r="F190" i="92"/>
  <c r="G215" i="92"/>
  <c r="G203" i="92"/>
  <c r="G190" i="92"/>
  <c r="F322" i="92"/>
  <c r="F258" i="92"/>
  <c r="G267" i="92"/>
  <c r="F195" i="92"/>
  <c r="G322" i="92"/>
  <c r="G258" i="92"/>
  <c r="F120" i="92"/>
  <c r="F327" i="92"/>
  <c r="F223" i="92"/>
  <c r="F238" i="92"/>
  <c r="F133" i="92"/>
  <c r="T20" i="84"/>
  <c r="F50" i="84"/>
  <c r="F65" i="84"/>
  <c r="H62" i="84"/>
  <c r="F73" i="84"/>
  <c r="I152" i="30" l="1"/>
  <c r="I157" i="30" s="1"/>
  <c r="I145" i="30" l="1"/>
  <c r="I13" i="30"/>
  <c r="I16" i="30" l="1"/>
  <c r="I15" i="30"/>
  <c r="I14" i="30"/>
  <c r="E36" i="37"/>
  <c r="E59" i="37" s="1"/>
  <c r="E45" i="37" s="1"/>
  <c r="B15" i="84"/>
  <c r="E42" i="37"/>
  <c r="E24" i="37"/>
  <c r="E18" i="37"/>
  <c r="K8" i="42" l="1"/>
  <c r="J238" i="42" s="1"/>
  <c r="K238" i="42" s="1"/>
  <c r="J249" i="42" l="1"/>
  <c r="K249" i="42" s="1"/>
  <c r="J239" i="42"/>
  <c r="K239" i="42" s="1"/>
  <c r="J244" i="42"/>
  <c r="K244" i="42" s="1"/>
  <c r="J242" i="42"/>
  <c r="K242" i="42" s="1"/>
  <c r="J21" i="42"/>
  <c r="K21" i="42" s="1"/>
  <c r="J247" i="42"/>
  <c r="K247" i="42" s="1"/>
  <c r="J23" i="42"/>
  <c r="K23" i="42" s="1"/>
  <c r="J20" i="42"/>
  <c r="K20" i="42" s="1"/>
  <c r="J22" i="42"/>
  <c r="K22" i="42" s="1"/>
  <c r="H193" i="92" s="1"/>
  <c r="J245" i="42"/>
  <c r="K245" i="42" s="1"/>
  <c r="J355" i="42"/>
  <c r="K355" i="42" s="1"/>
  <c r="J264" i="42"/>
  <c r="K264" i="42" s="1"/>
  <c r="J192" i="42"/>
  <c r="K192" i="42" s="1"/>
  <c r="J193" i="42"/>
  <c r="K193" i="42" s="1"/>
  <c r="J194" i="42"/>
  <c r="K194" i="42" s="1"/>
  <c r="J191" i="42"/>
  <c r="K191" i="42" s="1"/>
  <c r="J195" i="42"/>
  <c r="K195" i="42" s="1"/>
  <c r="J356" i="42"/>
  <c r="K356" i="42" s="1"/>
  <c r="J152" i="42"/>
  <c r="K152" i="42" s="1"/>
  <c r="J150" i="42"/>
  <c r="K150" i="42" s="1"/>
  <c r="J147" i="42"/>
  <c r="K147" i="42" s="1"/>
  <c r="J151" i="42"/>
  <c r="K151" i="42" s="1"/>
  <c r="J149" i="42"/>
  <c r="K149" i="42" s="1"/>
  <c r="J148" i="42"/>
  <c r="K148" i="42" s="1"/>
  <c r="J153" i="42"/>
  <c r="K153" i="42" s="1"/>
  <c r="J350" i="42"/>
  <c r="K350" i="42" s="1"/>
  <c r="J63" i="42"/>
  <c r="K63" i="42" s="1"/>
  <c r="J354" i="42"/>
  <c r="K354" i="42" s="1"/>
  <c r="J353" i="42"/>
  <c r="K353" i="42" s="1"/>
  <c r="J349" i="42"/>
  <c r="K349" i="42" s="1"/>
  <c r="J403" i="42"/>
  <c r="K403" i="42" s="1"/>
  <c r="J402" i="42"/>
  <c r="K402" i="42" s="1"/>
  <c r="J400" i="42"/>
  <c r="K400" i="42" s="1"/>
  <c r="J401" i="42"/>
  <c r="K401" i="42" s="1"/>
  <c r="J361" i="42"/>
  <c r="K361" i="42" s="1"/>
  <c r="H335" i="92"/>
  <c r="J389" i="42"/>
  <c r="K389" i="42" s="1"/>
  <c r="H289" i="92" s="1"/>
  <c r="J388" i="42"/>
  <c r="K388" i="42" s="1"/>
  <c r="J379" i="42"/>
  <c r="K379" i="42" s="1"/>
  <c r="J380" i="42"/>
  <c r="K380" i="42" s="1"/>
  <c r="H344" i="92" s="1"/>
  <c r="J378" i="42"/>
  <c r="K378" i="42" s="1"/>
  <c r="H266" i="92" s="1"/>
  <c r="J375" i="42"/>
  <c r="K375" i="42" s="1"/>
  <c r="J367" i="42"/>
  <c r="K367" i="42" s="1"/>
  <c r="J371" i="42"/>
  <c r="K371" i="42" s="1"/>
  <c r="H199" i="92" s="1"/>
  <c r="J385" i="42"/>
  <c r="K385" i="42" s="1"/>
  <c r="J376" i="42"/>
  <c r="K376" i="42" s="1"/>
  <c r="J387" i="42"/>
  <c r="K387" i="42" s="1"/>
  <c r="H321" i="92" s="1"/>
  <c r="J362" i="42"/>
  <c r="K362" i="42" s="1"/>
  <c r="J366" i="42"/>
  <c r="K366" i="42" s="1"/>
  <c r="J364" i="42"/>
  <c r="K364" i="42" s="1"/>
  <c r="J386" i="42"/>
  <c r="K386" i="42" s="1"/>
  <c r="J359" i="42"/>
  <c r="K359" i="42" s="1"/>
  <c r="J383" i="42"/>
  <c r="K383" i="42" s="1"/>
  <c r="J373" i="42"/>
  <c r="K373" i="42" s="1"/>
  <c r="J360" i="42"/>
  <c r="K360" i="42" s="1"/>
  <c r="J368" i="42"/>
  <c r="K368" i="42" s="1"/>
  <c r="J363" i="42"/>
  <c r="K363" i="42" s="1"/>
  <c r="J372" i="42"/>
  <c r="K372" i="42" s="1"/>
  <c r="J370" i="42"/>
  <c r="K370" i="42" s="1"/>
  <c r="H273" i="92" s="1"/>
  <c r="J382" i="42"/>
  <c r="K382" i="42" s="1"/>
  <c r="J332" i="42"/>
  <c r="K332" i="42" s="1"/>
  <c r="J70" i="42"/>
  <c r="K70" i="42" s="1"/>
  <c r="J105" i="42"/>
  <c r="K105" i="42" s="1"/>
  <c r="H346" i="92" s="1"/>
  <c r="J114" i="42"/>
  <c r="K114" i="42" s="1"/>
  <c r="H308" i="92" s="1"/>
  <c r="J103" i="42"/>
  <c r="K103" i="42" s="1"/>
  <c r="H342" i="92" s="1"/>
  <c r="J108" i="42"/>
  <c r="K108" i="42" s="1"/>
  <c r="J301" i="42"/>
  <c r="K301" i="42" s="1"/>
  <c r="J277" i="42"/>
  <c r="K277" i="42" s="1"/>
  <c r="J289" i="42"/>
  <c r="K289" i="42" s="1"/>
  <c r="J299" i="42"/>
  <c r="K299" i="42" s="1"/>
  <c r="J298" i="42"/>
  <c r="K298" i="42" s="1"/>
  <c r="J300" i="42"/>
  <c r="K300" i="42" s="1"/>
  <c r="J283" i="42"/>
  <c r="K283" i="42" s="1"/>
  <c r="H225" i="92" s="1"/>
  <c r="J309" i="42"/>
  <c r="K309" i="42" s="1"/>
  <c r="J310" i="42"/>
  <c r="K310" i="42" s="1"/>
  <c r="J280" i="42"/>
  <c r="K280" i="42" s="1"/>
  <c r="J284" i="42"/>
  <c r="K284" i="42" s="1"/>
  <c r="J87" i="42"/>
  <c r="K87" i="42" s="1"/>
  <c r="J88" i="42"/>
  <c r="K88" i="42" s="1"/>
  <c r="J89" i="42"/>
  <c r="K89" i="42" s="1"/>
  <c r="J75" i="42"/>
  <c r="K75" i="42" s="1"/>
  <c r="J74" i="42"/>
  <c r="K74" i="42" s="1"/>
  <c r="J76" i="42"/>
  <c r="K76" i="42" s="1"/>
  <c r="H340" i="92" s="1"/>
  <c r="J73" i="42"/>
  <c r="K73" i="42" s="1"/>
  <c r="J169" i="42"/>
  <c r="K169" i="42" s="1"/>
  <c r="J262" i="42"/>
  <c r="K262" i="42" s="1"/>
  <c r="J318" i="42"/>
  <c r="K318" i="42" s="1"/>
  <c r="J40" i="42"/>
  <c r="K40" i="42" s="1"/>
  <c r="J197" i="42"/>
  <c r="K197" i="42" s="1"/>
  <c r="H94" i="92" s="1"/>
  <c r="J35" i="42"/>
  <c r="K35" i="42" s="1"/>
  <c r="J270" i="42"/>
  <c r="K270" i="42" s="1"/>
  <c r="J184" i="42"/>
  <c r="K184" i="42" s="1"/>
  <c r="H251" i="92" s="1"/>
  <c r="J342" i="42"/>
  <c r="K342" i="42" s="1"/>
  <c r="J312" i="42"/>
  <c r="K312" i="42" s="1"/>
  <c r="J328" i="42"/>
  <c r="K328" i="42" s="1"/>
  <c r="J212" i="42"/>
  <c r="K212" i="42" s="1"/>
  <c r="J337" i="42"/>
  <c r="K337" i="42" s="1"/>
  <c r="J36" i="42"/>
  <c r="K36" i="42" s="1"/>
  <c r="J79" i="42"/>
  <c r="K79" i="42" s="1"/>
  <c r="J205" i="42"/>
  <c r="K205" i="42" s="1"/>
  <c r="J15" i="42"/>
  <c r="K15" i="42" s="1"/>
  <c r="J120" i="42"/>
  <c r="K120" i="42" s="1"/>
  <c r="H307" i="92" s="1"/>
  <c r="J48" i="42"/>
  <c r="K48" i="42" s="1"/>
  <c r="J128" i="42"/>
  <c r="K128" i="42" s="1"/>
  <c r="J291" i="42"/>
  <c r="K291" i="42" s="1"/>
  <c r="J133" i="42"/>
  <c r="K133" i="42" s="1"/>
  <c r="H341" i="92" s="1"/>
  <c r="J221" i="42"/>
  <c r="K221" i="42" s="1"/>
  <c r="J161" i="42"/>
  <c r="K161" i="42" s="1"/>
  <c r="J254" i="42"/>
  <c r="K254" i="42" s="1"/>
  <c r="J38" i="42"/>
  <c r="K38" i="42" s="1"/>
  <c r="J286" i="42"/>
  <c r="K286" i="42" s="1"/>
  <c r="J178" i="42"/>
  <c r="K178" i="42" s="1"/>
  <c r="H256" i="92" s="1"/>
  <c r="J345" i="42"/>
  <c r="K345" i="42" s="1"/>
  <c r="J112" i="42"/>
  <c r="K112" i="42" s="1"/>
  <c r="J17" i="42"/>
  <c r="K17" i="42" s="1"/>
  <c r="J305" i="42"/>
  <c r="K305" i="42" s="1"/>
  <c r="J397" i="42"/>
  <c r="K397" i="42" s="1"/>
  <c r="J154" i="42"/>
  <c r="K154" i="42" s="1"/>
  <c r="J51" i="42"/>
  <c r="K51" i="42" s="1"/>
  <c r="J29" i="42"/>
  <c r="K29" i="42" s="1"/>
  <c r="J71" i="42"/>
  <c r="K71" i="42" s="1"/>
  <c r="J82" i="42"/>
  <c r="K82" i="42" s="1"/>
  <c r="J118" i="42"/>
  <c r="K118" i="42" s="1"/>
  <c r="J57" i="42"/>
  <c r="K57" i="42" s="1"/>
  <c r="J145" i="42"/>
  <c r="K145" i="42" s="1"/>
  <c r="J203" i="42"/>
  <c r="K203" i="42" s="1"/>
  <c r="H259" i="92" s="1"/>
  <c r="J236" i="42"/>
  <c r="K236" i="42" s="1"/>
  <c r="J268" i="42"/>
  <c r="K268" i="42" s="1"/>
  <c r="J52" i="42"/>
  <c r="K52" i="42" s="1"/>
  <c r="H22" i="92" s="1"/>
  <c r="J26" i="42"/>
  <c r="K26" i="42" s="1"/>
  <c r="H197" i="92" s="1"/>
  <c r="J47" i="42"/>
  <c r="K47" i="42" s="1"/>
  <c r="H60" i="92" s="1"/>
  <c r="J83" i="42"/>
  <c r="K83" i="42" s="1"/>
  <c r="J13" i="42"/>
  <c r="K13" i="42" s="1"/>
  <c r="J42" i="42"/>
  <c r="K42" i="42" s="1"/>
  <c r="J78" i="42"/>
  <c r="K78" i="42" s="1"/>
  <c r="J157" i="42"/>
  <c r="K157" i="42" s="1"/>
  <c r="J160" i="42"/>
  <c r="K160" i="42" s="1"/>
  <c r="J210" i="42"/>
  <c r="K210" i="42" s="1"/>
  <c r="J352" i="42"/>
  <c r="K352" i="42" s="1"/>
  <c r="J56" i="42"/>
  <c r="K56" i="42" s="1"/>
  <c r="J93" i="42"/>
  <c r="K93" i="42" s="1"/>
  <c r="J164" i="42"/>
  <c r="K164" i="42" s="1"/>
  <c r="J126" i="42"/>
  <c r="K126" i="42" s="1"/>
  <c r="J167" i="42"/>
  <c r="K167" i="42" s="1"/>
  <c r="J219" i="42"/>
  <c r="K219" i="42" s="1"/>
  <c r="J41" i="42"/>
  <c r="K41" i="42" s="1"/>
  <c r="J28" i="42"/>
  <c r="K28" i="42" s="1"/>
  <c r="J96" i="42"/>
  <c r="K96" i="42" s="1"/>
  <c r="H91" i="92" s="1"/>
  <c r="J25" i="42"/>
  <c r="K25" i="42" s="1"/>
  <c r="H198" i="92" s="1"/>
  <c r="J62" i="42"/>
  <c r="K62" i="42" s="1"/>
  <c r="J175" i="42"/>
  <c r="K175" i="42" s="1"/>
  <c r="J246" i="42"/>
  <c r="K246" i="42" s="1"/>
  <c r="H68" i="92" s="1"/>
  <c r="J14" i="42"/>
  <c r="K14" i="42" s="1"/>
  <c r="H196" i="92" s="1"/>
  <c r="J55" i="42"/>
  <c r="K55" i="42" s="1"/>
  <c r="H10" i="92" s="1"/>
  <c r="J66" i="42"/>
  <c r="K66" i="42" s="1"/>
  <c r="H23" i="92" s="1"/>
  <c r="J85" i="42"/>
  <c r="K85" i="42" s="1"/>
  <c r="H82" i="92" s="1"/>
  <c r="J18" i="42"/>
  <c r="K18" i="42" s="1"/>
  <c r="J45" i="42"/>
  <c r="K45" i="42" s="1"/>
  <c r="H295" i="92" s="1"/>
  <c r="J123" i="42"/>
  <c r="K123" i="42" s="1"/>
  <c r="J131" i="42"/>
  <c r="K131" i="42" s="1"/>
  <c r="J44" i="42"/>
  <c r="K44" i="42" s="1"/>
  <c r="J61" i="42"/>
  <c r="K61" i="42" s="1"/>
  <c r="H20" i="92" s="1"/>
  <c r="J99" i="42"/>
  <c r="K99" i="42" s="1"/>
  <c r="J102" i="42"/>
  <c r="K102" i="42" s="1"/>
  <c r="J139" i="42"/>
  <c r="K139" i="42" s="1"/>
  <c r="H309" i="92" s="1"/>
  <c r="J231" i="42"/>
  <c r="K231" i="42" s="1"/>
  <c r="J335" i="42"/>
  <c r="K335" i="42" s="1"/>
  <c r="J49" i="42"/>
  <c r="K49" i="42" s="1"/>
  <c r="H143" i="92" s="1"/>
  <c r="J58" i="42"/>
  <c r="K58" i="42" s="1"/>
  <c r="H119" i="92" s="1"/>
  <c r="J39" i="42"/>
  <c r="K39" i="42" s="1"/>
  <c r="J31" i="42"/>
  <c r="K31" i="42" s="1"/>
  <c r="J69" i="42"/>
  <c r="K69" i="42" s="1"/>
  <c r="J110" i="42"/>
  <c r="K110" i="42" s="1"/>
  <c r="H285" i="92" s="1"/>
  <c r="J65" i="42"/>
  <c r="K65" i="42" s="1"/>
  <c r="J252" i="42"/>
  <c r="K252" i="42" s="1"/>
  <c r="J340" i="42"/>
  <c r="K340" i="42" s="1"/>
  <c r="J68" i="42"/>
  <c r="K68" i="42" s="1"/>
  <c r="H328" i="92" s="1"/>
  <c r="J16" i="42"/>
  <c r="K16" i="42" s="1"/>
  <c r="J53" i="42"/>
  <c r="K53" i="42" s="1"/>
  <c r="J115" i="42"/>
  <c r="K115" i="42" s="1"/>
  <c r="H305" i="92" s="1"/>
  <c r="J136" i="42"/>
  <c r="K136" i="42" s="1"/>
  <c r="J187" i="42"/>
  <c r="K187" i="42" s="1"/>
  <c r="J12" i="42"/>
  <c r="K12" i="42" s="1"/>
  <c r="J43" i="42"/>
  <c r="K43" i="42" s="1"/>
  <c r="J190" i="42"/>
  <c r="K190" i="42" s="1"/>
  <c r="H87" i="92" s="1"/>
  <c r="J260" i="42"/>
  <c r="K260" i="42" s="1"/>
  <c r="J30" i="42"/>
  <c r="J27" i="42"/>
  <c r="K27" i="42" s="1"/>
  <c r="J200" i="42"/>
  <c r="K200" i="42" s="1"/>
  <c r="J228" i="42"/>
  <c r="K228" i="42" s="1"/>
  <c r="H142" i="92" s="1"/>
  <c r="J303" i="42"/>
  <c r="K303" i="42" s="1"/>
  <c r="J326" i="42"/>
  <c r="K326" i="42" s="1"/>
  <c r="J155" i="42"/>
  <c r="K155" i="42" s="1"/>
  <c r="J206" i="42"/>
  <c r="K206" i="42" s="1"/>
  <c r="J124" i="42"/>
  <c r="K124" i="42" s="1"/>
  <c r="H229" i="92" s="1"/>
  <c r="J182" i="42"/>
  <c r="K182" i="42" s="1"/>
  <c r="J196" i="42"/>
  <c r="K196" i="42" s="1"/>
  <c r="H171" i="92" s="1"/>
  <c r="J122" i="42"/>
  <c r="K122" i="42" s="1"/>
  <c r="H239" i="92" s="1"/>
  <c r="J180" i="42"/>
  <c r="K180" i="42" s="1"/>
  <c r="J138" i="42"/>
  <c r="K138" i="42" s="1"/>
  <c r="H292" i="92" s="1"/>
  <c r="J189" i="42"/>
  <c r="K189" i="42" s="1"/>
  <c r="J257" i="42"/>
  <c r="K257" i="42" s="1"/>
  <c r="J343" i="42"/>
  <c r="K343" i="42" s="1"/>
  <c r="H132" i="92" s="1"/>
  <c r="J255" i="42"/>
  <c r="K255" i="42" s="1"/>
  <c r="H118" i="92" s="1"/>
  <c r="J258" i="42"/>
  <c r="K258" i="42" s="1"/>
  <c r="J344" i="42"/>
  <c r="K344" i="42" s="1"/>
  <c r="J162" i="42"/>
  <c r="K162" i="42" s="1"/>
  <c r="J214" i="42"/>
  <c r="K214" i="42" s="1"/>
  <c r="H324" i="92" s="1"/>
  <c r="J100" i="42"/>
  <c r="K100" i="42" s="1"/>
  <c r="H296" i="92" s="1"/>
  <c r="J229" i="42"/>
  <c r="K229" i="42" s="1"/>
  <c r="J146" i="42"/>
  <c r="K146" i="42" s="1"/>
  <c r="J204" i="42"/>
  <c r="K204" i="42" s="1"/>
  <c r="J227" i="42"/>
  <c r="K227" i="42" s="1"/>
  <c r="J202" i="42"/>
  <c r="K202" i="42" s="1"/>
  <c r="J233" i="42"/>
  <c r="K233" i="42" s="1"/>
  <c r="J263" i="42"/>
  <c r="K263" i="42" s="1"/>
  <c r="J346" i="42"/>
  <c r="K346" i="42" s="1"/>
  <c r="H320" i="92" s="1"/>
  <c r="J234" i="42"/>
  <c r="K234" i="42" s="1"/>
  <c r="J172" i="42"/>
  <c r="K172" i="42" s="1"/>
  <c r="J290" i="42"/>
  <c r="K290" i="42" s="1"/>
  <c r="H288" i="92" s="1"/>
  <c r="J392" i="42"/>
  <c r="K392" i="42" s="1"/>
  <c r="J170" i="42"/>
  <c r="K170" i="42" s="1"/>
  <c r="J222" i="42"/>
  <c r="K222" i="42" s="1"/>
  <c r="J107" i="42"/>
  <c r="K107" i="42" s="1"/>
  <c r="J211" i="42"/>
  <c r="K211" i="42" s="1"/>
  <c r="J159" i="42"/>
  <c r="K159" i="42" s="1"/>
  <c r="J209" i="42"/>
  <c r="K209" i="42" s="1"/>
  <c r="J271" i="42"/>
  <c r="K271" i="42" s="1"/>
  <c r="H156" i="92" s="1"/>
  <c r="J181" i="42"/>
  <c r="K181" i="42" s="1"/>
  <c r="H100" i="92" s="1"/>
  <c r="J121" i="42"/>
  <c r="K121" i="42" s="1"/>
  <c r="H260" i="92" s="1"/>
  <c r="J179" i="42"/>
  <c r="K179" i="42" s="1"/>
  <c r="J137" i="42"/>
  <c r="K137" i="42" s="1"/>
  <c r="J188" i="42"/>
  <c r="K188" i="42" s="1"/>
  <c r="J97" i="42"/>
  <c r="K97" i="42" s="1"/>
  <c r="H153" i="92" s="1"/>
  <c r="J168" i="42"/>
  <c r="K168" i="42" s="1"/>
  <c r="J220" i="42"/>
  <c r="K220" i="42" s="1"/>
  <c r="J135" i="42"/>
  <c r="K135" i="42" s="1"/>
  <c r="J186" i="42"/>
  <c r="K186" i="42" s="1"/>
  <c r="H84" i="92" s="1"/>
  <c r="J95" i="42"/>
  <c r="K95" i="42" s="1"/>
  <c r="J166" i="42"/>
  <c r="K166" i="42" s="1"/>
  <c r="J218" i="42"/>
  <c r="K218" i="42" s="1"/>
  <c r="J208" i="42"/>
  <c r="K208" i="42" s="1"/>
  <c r="J129" i="42"/>
  <c r="K129" i="42" s="1"/>
  <c r="J142" i="42"/>
  <c r="K142" i="42" s="1"/>
  <c r="J201" i="42"/>
  <c r="K201" i="42" s="1"/>
  <c r="H73" i="92" s="1"/>
  <c r="J119" i="42"/>
  <c r="K119" i="42" s="1"/>
  <c r="H336" i="92" s="1"/>
  <c r="J177" i="42"/>
  <c r="K177" i="42" s="1"/>
  <c r="J141" i="42"/>
  <c r="K141" i="42" s="1"/>
  <c r="J199" i="42"/>
  <c r="K199" i="42" s="1"/>
  <c r="H81" i="92" s="1"/>
  <c r="J117" i="42"/>
  <c r="K117" i="42" s="1"/>
  <c r="J174" i="42"/>
  <c r="K174" i="42" s="1"/>
  <c r="J241" i="42"/>
  <c r="K241" i="42" s="1"/>
  <c r="J216" i="42"/>
  <c r="K216" i="42" s="1"/>
  <c r="J295" i="42"/>
  <c r="K295" i="42" s="1"/>
  <c r="H48" i="92" s="1"/>
  <c r="J106" i="42"/>
  <c r="K106" i="42" s="1"/>
  <c r="J158" i="42"/>
  <c r="K158" i="42" s="1"/>
  <c r="J127" i="42"/>
  <c r="K127" i="42" s="1"/>
  <c r="J156" i="42"/>
  <c r="K156" i="42" s="1"/>
  <c r="J207" i="42"/>
  <c r="K207" i="42" s="1"/>
  <c r="J125" i="42"/>
  <c r="K125" i="42" s="1"/>
  <c r="H301" i="92" s="1"/>
  <c r="J224" i="42"/>
  <c r="K224" i="42" s="1"/>
  <c r="H275" i="92" s="1"/>
  <c r="J113" i="42"/>
  <c r="K113" i="42" s="1"/>
  <c r="H298" i="92" s="1"/>
  <c r="J134" i="42"/>
  <c r="K134" i="42" s="1"/>
  <c r="H55" i="92" s="1"/>
  <c r="J185" i="42"/>
  <c r="K185" i="42" s="1"/>
  <c r="J94" i="42"/>
  <c r="K94" i="42" s="1"/>
  <c r="J165" i="42"/>
  <c r="K165" i="42" s="1"/>
  <c r="J217" i="42"/>
  <c r="K217" i="42" s="1"/>
  <c r="J104" i="42"/>
  <c r="K104" i="42" s="1"/>
  <c r="J92" i="42"/>
  <c r="K92" i="42" s="1"/>
  <c r="J163" i="42"/>
  <c r="K163" i="42" s="1"/>
  <c r="J215" i="42"/>
  <c r="K215" i="42" s="1"/>
  <c r="H332" i="92" s="1"/>
  <c r="J101" i="42"/>
  <c r="K101" i="42" s="1"/>
  <c r="J230" i="42"/>
  <c r="K230" i="42" s="1"/>
  <c r="H103" i="92" s="1"/>
  <c r="J282" i="42"/>
  <c r="K282" i="42" s="1"/>
  <c r="H327" i="92" s="1"/>
  <c r="J323" i="42"/>
  <c r="K323" i="42" s="1"/>
  <c r="J140" i="42"/>
  <c r="K140" i="42" s="1"/>
  <c r="H331" i="92" s="1"/>
  <c r="J198" i="42"/>
  <c r="K198" i="42" s="1"/>
  <c r="H234" i="92" s="1"/>
  <c r="J173" i="42"/>
  <c r="K173" i="42" s="1"/>
  <c r="J225" i="42"/>
  <c r="K225" i="42" s="1"/>
  <c r="J111" i="42"/>
  <c r="K111" i="42" s="1"/>
  <c r="H175" i="92" s="1"/>
  <c r="J132" i="42"/>
  <c r="K132" i="42" s="1"/>
  <c r="J171" i="42"/>
  <c r="K171" i="42" s="1"/>
  <c r="H237" i="92" s="1"/>
  <c r="J223" i="42"/>
  <c r="K223" i="42" s="1"/>
  <c r="J109" i="42"/>
  <c r="K109" i="42" s="1"/>
  <c r="J339" i="42"/>
  <c r="K339" i="42" s="1"/>
  <c r="J272" i="42"/>
  <c r="K272" i="42" s="1"/>
  <c r="J243" i="42"/>
  <c r="K243" i="42" s="1"/>
  <c r="H241" i="92" s="1"/>
  <c r="J331" i="42"/>
  <c r="K331" i="42" s="1"/>
  <c r="J407" i="42"/>
  <c r="K407" i="42" s="1"/>
  <c r="H122" i="92" s="1"/>
  <c r="J306" i="42"/>
  <c r="K306" i="42" s="1"/>
  <c r="J329" i="42"/>
  <c r="K329" i="42" s="1"/>
  <c r="H37" i="92"/>
  <c r="J279" i="42"/>
  <c r="K279" i="42" s="1"/>
  <c r="H59" i="92" s="1"/>
  <c r="J321" i="42"/>
  <c r="K321" i="42" s="1"/>
  <c r="J304" i="42"/>
  <c r="K304" i="42" s="1"/>
  <c r="H29" i="92" s="1"/>
  <c r="J327" i="42"/>
  <c r="K327" i="42" s="1"/>
  <c r="J320" i="42"/>
  <c r="K320" i="42" s="1"/>
  <c r="H279" i="92" s="1"/>
  <c r="J248" i="42"/>
  <c r="K248" i="42" s="1"/>
  <c r="H297" i="92" s="1"/>
  <c r="J325" i="42"/>
  <c r="K325" i="42" s="1"/>
  <c r="J281" i="42"/>
  <c r="K281" i="42" s="1"/>
  <c r="H261" i="92" s="1"/>
  <c r="J322" i="42"/>
  <c r="K322" i="42" s="1"/>
  <c r="J394" i="42"/>
  <c r="K394" i="42" s="1"/>
  <c r="J408" i="42"/>
  <c r="K408" i="42" s="1"/>
  <c r="J393" i="42"/>
  <c r="K393" i="42" s="1"/>
  <c r="J307" i="42"/>
  <c r="K307" i="42" s="1"/>
  <c r="H313" i="92" s="1"/>
  <c r="J330" i="42"/>
  <c r="K330" i="42" s="1"/>
  <c r="H17" i="92" s="1"/>
  <c r="J406" i="42"/>
  <c r="K406" i="42" s="1"/>
  <c r="G78" i="84" s="1"/>
  <c r="G77" i="84" s="1"/>
  <c r="J336" i="42"/>
  <c r="K336" i="42" s="1"/>
  <c r="H326" i="92" s="1"/>
  <c r="J251" i="42"/>
  <c r="K251" i="42" s="1"/>
  <c r="J316" i="42"/>
  <c r="K316" i="42" s="1"/>
  <c r="H43" i="92" s="1"/>
  <c r="J313" i="42"/>
  <c r="K313" i="42" s="1"/>
  <c r="H208" i="92" s="1"/>
  <c r="J288" i="42"/>
  <c r="K288" i="42" s="1"/>
  <c r="J292" i="42"/>
  <c r="K292" i="42" s="1"/>
  <c r="J409" i="42"/>
  <c r="K409" i="42" s="1"/>
  <c r="H315" i="92" s="1"/>
  <c r="J253" i="42"/>
  <c r="K253" i="42" s="1"/>
  <c r="H263" i="92" s="1"/>
  <c r="J341" i="42"/>
  <c r="K341" i="42" s="1"/>
  <c r="J259" i="42"/>
  <c r="K259" i="42" s="1"/>
  <c r="J261" i="42"/>
  <c r="K261" i="42" s="1"/>
  <c r="J338" i="42"/>
  <c r="K338" i="42" s="1"/>
  <c r="H268" i="92" s="1"/>
  <c r="J235" i="42"/>
  <c r="K235" i="42" s="1"/>
  <c r="H323" i="92" s="1"/>
  <c r="J267" i="42"/>
  <c r="K267" i="42" s="1"/>
  <c r="J398" i="42"/>
  <c r="K398" i="42" s="1"/>
  <c r="H112" i="92" s="1"/>
  <c r="J296" i="42"/>
  <c r="K296" i="42" s="1"/>
  <c r="J396" i="42"/>
  <c r="K396" i="42" s="1"/>
  <c r="J275" i="42"/>
  <c r="K275" i="42" s="1"/>
  <c r="J314" i="42"/>
  <c r="K314" i="42" s="1"/>
  <c r="H105" i="92" s="1"/>
  <c r="J237" i="42"/>
  <c r="K237" i="42" s="1"/>
  <c r="H74" i="92" s="1"/>
  <c r="J269" i="42"/>
  <c r="K269" i="42" s="1"/>
  <c r="J348" i="42"/>
  <c r="K348" i="42" s="1"/>
  <c r="H14" i="92" s="1"/>
  <c r="J256" i="42"/>
  <c r="K256" i="42" s="1"/>
  <c r="J351" i="42"/>
  <c r="K351" i="42" s="1"/>
  <c r="H284" i="92" s="1"/>
  <c r="J278" i="42"/>
  <c r="K278" i="42" s="1"/>
  <c r="H231" i="92" s="1"/>
  <c r="J315" i="42"/>
  <c r="K315" i="42" s="1"/>
  <c r="H214" i="92" s="1"/>
  <c r="J319" i="42"/>
  <c r="K319" i="42" s="1"/>
  <c r="H218" i="92" s="1"/>
  <c r="J324" i="42"/>
  <c r="K324" i="42" s="1"/>
  <c r="J285" i="42"/>
  <c r="K285" i="42" s="1"/>
  <c r="H183" i="92" s="1"/>
  <c r="J294" i="42"/>
  <c r="K294" i="42" s="1"/>
  <c r="E17" i="84" l="1"/>
  <c r="H133" i="92"/>
  <c r="H63" i="92"/>
  <c r="H47" i="92"/>
  <c r="H136" i="92"/>
  <c r="H157" i="92"/>
  <c r="H189" i="92"/>
  <c r="H210" i="92"/>
  <c r="H291" i="92"/>
  <c r="H228" i="92"/>
  <c r="H246" i="92"/>
  <c r="H317" i="92"/>
  <c r="H276" i="92"/>
  <c r="H283" i="92"/>
  <c r="H135" i="92"/>
  <c r="H150" i="92"/>
  <c r="H311" i="92"/>
  <c r="H220" i="92"/>
  <c r="H151" i="92"/>
  <c r="H178" i="92"/>
  <c r="H79" i="92"/>
  <c r="H177" i="92"/>
  <c r="H310" i="92"/>
  <c r="H77" i="92"/>
  <c r="H34" i="92"/>
  <c r="H236" i="92"/>
  <c r="H211" i="92"/>
  <c r="H293" i="92"/>
  <c r="H96" i="92"/>
  <c r="H76" i="92"/>
  <c r="H107" i="92"/>
  <c r="H238" i="92"/>
  <c r="H42" i="92"/>
  <c r="H24" i="92"/>
  <c r="H57" i="92"/>
  <c r="H116" i="92"/>
  <c r="H129" i="92"/>
  <c r="H204" i="92"/>
  <c r="H54" i="92"/>
  <c r="H280" i="92"/>
  <c r="H265" i="92"/>
  <c r="H318" i="92"/>
  <c r="H299" i="92"/>
  <c r="H139" i="92"/>
  <c r="H330" i="92"/>
  <c r="H101" i="92"/>
  <c r="H169" i="92"/>
  <c r="H123" i="92"/>
  <c r="H245" i="92"/>
  <c r="H30" i="92"/>
  <c r="H207" i="92"/>
  <c r="H61" i="92"/>
  <c r="H16" i="92"/>
  <c r="H224" i="92"/>
  <c r="H247" i="92"/>
  <c r="H66" i="92"/>
  <c r="H83" i="92"/>
  <c r="H345" i="92"/>
  <c r="H243" i="92"/>
  <c r="H121" i="92"/>
  <c r="H93" i="92"/>
  <c r="H174" i="92"/>
  <c r="H181" i="92"/>
  <c r="H167" i="92"/>
  <c r="H65" i="92"/>
  <c r="H249" i="92"/>
  <c r="H277" i="92"/>
  <c r="H149" i="92"/>
  <c r="H200" i="92"/>
  <c r="H176" i="92"/>
  <c r="H316" i="92"/>
  <c r="H41" i="92"/>
  <c r="H80" i="92"/>
  <c r="H319" i="92"/>
  <c r="H257" i="92"/>
  <c r="H253" i="92"/>
  <c r="H31" i="92"/>
  <c r="H134" i="92"/>
  <c r="H15" i="92"/>
  <c r="H269" i="92"/>
  <c r="H141" i="92"/>
  <c r="H338" i="92"/>
  <c r="H242" i="92"/>
  <c r="H155" i="92"/>
  <c r="H131" i="92"/>
  <c r="H46" i="92"/>
  <c r="H115" i="92"/>
  <c r="H158" i="92"/>
  <c r="H148" i="92"/>
  <c r="H233" i="92"/>
  <c r="H252" i="92"/>
  <c r="H274" i="92"/>
  <c r="H110" i="92"/>
  <c r="H217" i="92"/>
  <c r="H160" i="92"/>
  <c r="H191" i="92"/>
  <c r="H271" i="92"/>
  <c r="H140" i="92"/>
  <c r="H278" i="92"/>
  <c r="H44" i="92"/>
  <c r="H98" i="92"/>
  <c r="H114" i="92"/>
  <c r="H240" i="92"/>
  <c r="H53" i="92"/>
  <c r="H64" i="92"/>
  <c r="H185" i="92"/>
  <c r="H254" i="92"/>
  <c r="H152" i="92"/>
  <c r="H333" i="92"/>
  <c r="H75" i="92"/>
  <c r="H147" i="92"/>
  <c r="H127" i="92"/>
  <c r="H223" i="92"/>
  <c r="H146" i="92"/>
  <c r="H19" i="92"/>
  <c r="H230" i="92"/>
  <c r="H290" i="92"/>
  <c r="H205" i="92"/>
  <c r="H186" i="92"/>
  <c r="H201" i="92"/>
  <c r="H282" i="92"/>
  <c r="H28" i="92"/>
  <c r="H18" i="92"/>
  <c r="H188" i="92"/>
  <c r="H161" i="92"/>
  <c r="H255" i="92"/>
  <c r="H325" i="92"/>
  <c r="H70" i="92"/>
  <c r="H235" i="92"/>
  <c r="H192" i="92"/>
  <c r="H154" i="92"/>
  <c r="H125" i="92"/>
  <c r="H180" i="92"/>
  <c r="H33" i="92"/>
  <c r="H62" i="92"/>
  <c r="H221" i="92"/>
  <c r="H165" i="92"/>
  <c r="H173" i="92"/>
  <c r="H163" i="92"/>
  <c r="H72" i="92"/>
  <c r="H222" i="92"/>
  <c r="H126" i="92"/>
  <c r="H303" i="92"/>
  <c r="H117" i="92"/>
  <c r="H302" i="92"/>
  <c r="H52" i="92"/>
  <c r="H212" i="92"/>
  <c r="H281" i="92"/>
  <c r="H95" i="92"/>
  <c r="H219" i="92"/>
  <c r="H329" i="92"/>
  <c r="H137" i="92"/>
  <c r="H90" i="92"/>
  <c r="H56" i="92"/>
  <c r="H168" i="92"/>
  <c r="H270" i="92"/>
  <c r="H26" i="92"/>
  <c r="H226" i="92"/>
  <c r="H58" i="92"/>
  <c r="H51" i="92"/>
  <c r="H206" i="92"/>
  <c r="H306" i="92"/>
  <c r="H27" i="92"/>
  <c r="H172" i="92"/>
  <c r="H45" i="92"/>
  <c r="H104" i="92"/>
  <c r="H244" i="92"/>
  <c r="H71" i="92"/>
  <c r="H138" i="92"/>
  <c r="H179" i="92"/>
  <c r="H164" i="92"/>
  <c r="H304" i="92"/>
  <c r="H334" i="92"/>
  <c r="H67" i="92"/>
  <c r="H12" i="92"/>
  <c r="H159" i="92"/>
  <c r="H85" i="92"/>
  <c r="H11" i="92"/>
  <c r="H343" i="92"/>
  <c r="H21" i="92"/>
  <c r="H39" i="92"/>
  <c r="H128" i="92"/>
  <c r="H38" i="92"/>
  <c r="H99" i="92"/>
  <c r="H92" i="92"/>
  <c r="H50" i="92"/>
  <c r="H250" i="92"/>
  <c r="H97" i="92"/>
  <c r="H202" i="92"/>
  <c r="H144" i="92"/>
  <c r="H184" i="92"/>
  <c r="H170" i="92"/>
  <c r="H286" i="92"/>
  <c r="H314" i="92"/>
  <c r="H209" i="92"/>
  <c r="H86" i="92"/>
  <c r="H248" i="92"/>
  <c r="H287" i="92"/>
  <c r="H130" i="92"/>
  <c r="Q17" i="84"/>
  <c r="O17" i="84"/>
  <c r="M17" i="84"/>
  <c r="K17" i="84"/>
  <c r="I17" i="84"/>
  <c r="G17" i="84"/>
  <c r="H113" i="92"/>
  <c r="H232" i="92"/>
  <c r="H272" i="92"/>
  <c r="H49" i="92"/>
  <c r="H264" i="92"/>
  <c r="H294" i="92"/>
  <c r="H108" i="92"/>
  <c r="H111" i="92"/>
  <c r="H337" i="92"/>
  <c r="H145" i="92"/>
  <c r="H124" i="92"/>
  <c r="H216" i="92"/>
  <c r="K232" i="42"/>
  <c r="C47" i="84" s="1"/>
  <c r="H78" i="92"/>
  <c r="H25" i="92"/>
  <c r="K240" i="42"/>
  <c r="H213" i="92"/>
  <c r="K78" i="84"/>
  <c r="K77" i="84" s="1"/>
  <c r="S78" i="84"/>
  <c r="S77" i="84" s="1"/>
  <c r="Q78" i="84"/>
  <c r="Q77" i="84" s="1"/>
  <c r="O78" i="84"/>
  <c r="O77" i="84" s="1"/>
  <c r="M78" i="84"/>
  <c r="M77" i="84" s="1"/>
  <c r="I78" i="84"/>
  <c r="I77" i="84" s="1"/>
  <c r="H13" i="92"/>
  <c r="E16" i="84"/>
  <c r="H262" i="92"/>
  <c r="G19" i="84"/>
  <c r="S19" i="84"/>
  <c r="M19" i="84"/>
  <c r="Q19" i="84"/>
  <c r="O19" i="84"/>
  <c r="K19" i="84"/>
  <c r="I19" i="84"/>
  <c r="H40" i="92"/>
  <c r="H36" i="92"/>
  <c r="H166" i="92"/>
  <c r="H106" i="92"/>
  <c r="H69" i="92"/>
  <c r="H267" i="92"/>
  <c r="H215" i="92"/>
  <c r="H300" i="92"/>
  <c r="H322" i="92"/>
  <c r="H102" i="92"/>
  <c r="H187" i="92"/>
  <c r="H190" i="92"/>
  <c r="H120" i="92"/>
  <c r="H195" i="92"/>
  <c r="H203" i="92"/>
  <c r="H194" i="92"/>
  <c r="H182" i="92"/>
  <c r="H258" i="92"/>
  <c r="K19" i="42"/>
  <c r="H109" i="92"/>
  <c r="H162" i="92"/>
  <c r="K399" i="42"/>
  <c r="K274" i="42"/>
  <c r="H35" i="92"/>
  <c r="K405" i="42"/>
  <c r="K404" i="42" s="1"/>
  <c r="H312" i="92"/>
  <c r="K84" i="42"/>
  <c r="H89" i="92"/>
  <c r="K30" i="42"/>
  <c r="K347" i="42"/>
  <c r="K60" i="42"/>
  <c r="K67" i="42"/>
  <c r="C29" i="84" s="1"/>
  <c r="K377" i="42"/>
  <c r="K365" i="42"/>
  <c r="K369" i="42"/>
  <c r="K381" i="42"/>
  <c r="C71" i="84" s="1"/>
  <c r="K358" i="42"/>
  <c r="K374" i="42"/>
  <c r="K384" i="42"/>
  <c r="K308" i="42"/>
  <c r="K311" i="42"/>
  <c r="K317" i="42"/>
  <c r="C61" i="84" s="1"/>
  <c r="K287" i="42"/>
  <c r="K91" i="42"/>
  <c r="K98" i="42"/>
  <c r="K64" i="42"/>
  <c r="K86" i="42"/>
  <c r="C35" i="84" s="1"/>
  <c r="K334" i="42"/>
  <c r="K81" i="42"/>
  <c r="K77" i="42"/>
  <c r="K293" i="42"/>
  <c r="K54" i="42"/>
  <c r="C25" i="84" s="1"/>
  <c r="K302" i="42"/>
  <c r="K46" i="42"/>
  <c r="C23" i="84" s="1"/>
  <c r="K37" i="42"/>
  <c r="K72" i="42"/>
  <c r="K276" i="42"/>
  <c r="K297" i="42"/>
  <c r="K391" i="42"/>
  <c r="K144" i="42"/>
  <c r="K50" i="42"/>
  <c r="C24" i="84" s="1"/>
  <c r="K130" i="42"/>
  <c r="K266" i="42"/>
  <c r="K250" i="42"/>
  <c r="C49" i="84" s="1"/>
  <c r="K213" i="42"/>
  <c r="C45" i="84" s="1"/>
  <c r="K395" i="42"/>
  <c r="K226" i="42"/>
  <c r="C46" i="84" s="1"/>
  <c r="C48" i="84"/>
  <c r="K116" i="42"/>
  <c r="K176" i="42"/>
  <c r="K183" i="42"/>
  <c r="C44" i="84" s="1"/>
  <c r="I19" i="30"/>
  <c r="I10" i="30" s="1"/>
  <c r="J34" i="42" s="1"/>
  <c r="K34" i="42" s="1"/>
  <c r="H32" i="92" s="1"/>
  <c r="H227" i="92" l="1"/>
  <c r="H88" i="92"/>
  <c r="S48" i="84"/>
  <c r="T48" i="84" s="1"/>
  <c r="K24" i="84"/>
  <c r="L24" i="84" s="1"/>
  <c r="O35" i="84"/>
  <c r="P35" i="84" s="1"/>
  <c r="K25" i="84"/>
  <c r="L25" i="84" s="1"/>
  <c r="Q46" i="84"/>
  <c r="R46" i="84" s="1"/>
  <c r="S47" i="84"/>
  <c r="U47" i="84" s="1"/>
  <c r="Q44" i="84"/>
  <c r="R44" i="84" s="1"/>
  <c r="S61" i="84"/>
  <c r="T61" i="84" s="1"/>
  <c r="I23" i="84"/>
  <c r="J23" i="84" s="1"/>
  <c r="Q45" i="84"/>
  <c r="R45" i="84" s="1"/>
  <c r="Q49" i="84"/>
  <c r="R49" i="84" s="1"/>
  <c r="M29" i="84"/>
  <c r="N29" i="84" s="1"/>
  <c r="Q71" i="84"/>
  <c r="E80" i="84"/>
  <c r="K390" i="42"/>
  <c r="K357" i="42"/>
  <c r="C72" i="84"/>
  <c r="K24" i="42"/>
  <c r="C19" i="84" s="1"/>
  <c r="H19" i="84" s="1"/>
  <c r="K33" i="42"/>
  <c r="K32" i="42" s="1"/>
  <c r="C20" i="84" s="1"/>
  <c r="H339" i="92"/>
  <c r="C77" i="84"/>
  <c r="O16" i="84"/>
  <c r="K16" i="84"/>
  <c r="Q16" i="84"/>
  <c r="I16" i="84"/>
  <c r="M16" i="84"/>
  <c r="L23" i="84"/>
  <c r="N25" i="84"/>
  <c r="C40" i="84"/>
  <c r="K265" i="42"/>
  <c r="K90" i="42"/>
  <c r="C78" i="84"/>
  <c r="C42" i="84"/>
  <c r="K143" i="42"/>
  <c r="C41" i="84" s="1"/>
  <c r="C67" i="84"/>
  <c r="C76" i="84"/>
  <c r="C68" i="84"/>
  <c r="C66" i="84"/>
  <c r="C70" i="84"/>
  <c r="C74" i="84"/>
  <c r="C69" i="84"/>
  <c r="C39" i="84"/>
  <c r="K80" i="42"/>
  <c r="K59" i="42"/>
  <c r="C26" i="84" s="1"/>
  <c r="K333" i="42"/>
  <c r="C62" i="84" s="1"/>
  <c r="C58" i="84"/>
  <c r="C59" i="84"/>
  <c r="C57" i="84"/>
  <c r="C56" i="84"/>
  <c r="C55" i="84"/>
  <c r="C53" i="84"/>
  <c r="C64" i="84"/>
  <c r="C63" i="84"/>
  <c r="C37" i="84"/>
  <c r="C27" i="84"/>
  <c r="C33" i="84"/>
  <c r="C30" i="84"/>
  <c r="C31" i="84"/>
  <c r="C21" i="84"/>
  <c r="C38" i="84"/>
  <c r="C28" i="84"/>
  <c r="C22" i="84"/>
  <c r="C34" i="84"/>
  <c r="C43" i="84"/>
  <c r="C75" i="84"/>
  <c r="C54" i="84"/>
  <c r="K11" i="42"/>
  <c r="U45" i="84" l="1"/>
  <c r="S75" i="84"/>
  <c r="T75" i="84" s="1"/>
  <c r="M30" i="84"/>
  <c r="N30" i="84" s="1"/>
  <c r="S56" i="84"/>
  <c r="T56" i="84" s="1"/>
  <c r="O69" i="84"/>
  <c r="P69" i="84" s="1"/>
  <c r="Q42" i="84"/>
  <c r="U29" i="84"/>
  <c r="U61" i="84"/>
  <c r="U25" i="84"/>
  <c r="O39" i="84"/>
  <c r="P39" i="84" s="1"/>
  <c r="Q74" i="84"/>
  <c r="U74" i="84" s="1"/>
  <c r="U78" i="84"/>
  <c r="H78" i="84"/>
  <c r="Q72" i="84"/>
  <c r="R72" i="84" s="1"/>
  <c r="Q55" i="84"/>
  <c r="R55" i="84" s="1"/>
  <c r="Q43" i="84"/>
  <c r="R43" i="84" s="1"/>
  <c r="M33" i="84"/>
  <c r="U33" i="84" s="1"/>
  <c r="O34" i="84"/>
  <c r="P34" i="84" s="1"/>
  <c r="M27" i="84"/>
  <c r="U27" i="84" s="1"/>
  <c r="S59" i="84"/>
  <c r="U59" i="84" s="1"/>
  <c r="O70" i="84"/>
  <c r="P70" i="84" s="1"/>
  <c r="U49" i="84"/>
  <c r="U44" i="84"/>
  <c r="U35" i="84"/>
  <c r="Q54" i="84"/>
  <c r="R54" i="84" s="1"/>
  <c r="O31" i="84"/>
  <c r="P31" i="84" s="1"/>
  <c r="S57" i="84"/>
  <c r="U57" i="84" s="1"/>
  <c r="I22" i="84"/>
  <c r="J22" i="84" s="1"/>
  <c r="O37" i="84"/>
  <c r="U37" i="84" s="1"/>
  <c r="S58" i="84"/>
  <c r="U58" i="84" s="1"/>
  <c r="O66" i="84"/>
  <c r="U66" i="84" s="1"/>
  <c r="S41" i="84"/>
  <c r="T41" i="84" s="1"/>
  <c r="T47" i="84"/>
  <c r="U24" i="84"/>
  <c r="O28" i="84"/>
  <c r="P28" i="84" s="1"/>
  <c r="O68" i="84"/>
  <c r="P68" i="84" s="1"/>
  <c r="S64" i="84"/>
  <c r="T64" i="84" s="1"/>
  <c r="S76" i="84"/>
  <c r="U76" i="84" s="1"/>
  <c r="N77" i="84"/>
  <c r="H77" i="84"/>
  <c r="R71" i="84"/>
  <c r="S63" i="84"/>
  <c r="U63" i="84" s="1"/>
  <c r="O40" i="84"/>
  <c r="P40" i="84" s="1"/>
  <c r="O38" i="84"/>
  <c r="P38" i="84" s="1"/>
  <c r="G21" i="84"/>
  <c r="U21" i="84" s="1"/>
  <c r="Q53" i="84"/>
  <c r="U53" i="84" s="1"/>
  <c r="O67" i="84"/>
  <c r="P67" i="84" s="1"/>
  <c r="U71" i="84"/>
  <c r="U23" i="84"/>
  <c r="U46" i="84"/>
  <c r="U48" i="84"/>
  <c r="P19" i="84"/>
  <c r="U19" i="84"/>
  <c r="U77" i="84"/>
  <c r="J19" i="84"/>
  <c r="L19" i="84"/>
  <c r="R19" i="84"/>
  <c r="N19" i="84"/>
  <c r="T19" i="84"/>
  <c r="R77" i="84"/>
  <c r="H347" i="92"/>
  <c r="C10" i="92" s="1"/>
  <c r="B10" i="92" s="1"/>
  <c r="J77" i="84"/>
  <c r="T77" i="84"/>
  <c r="L77" i="84"/>
  <c r="P77" i="84"/>
  <c r="T72" i="84"/>
  <c r="P30" i="84"/>
  <c r="P29" i="84"/>
  <c r="N24" i="84"/>
  <c r="M20" i="84"/>
  <c r="R28" i="84"/>
  <c r="R31" i="84"/>
  <c r="P78" i="84"/>
  <c r="N78" i="84"/>
  <c r="R78" i="84"/>
  <c r="T78" i="84"/>
  <c r="L78" i="84"/>
  <c r="J78" i="84"/>
  <c r="C17" i="84"/>
  <c r="C65" i="84"/>
  <c r="C73" i="84"/>
  <c r="C36" i="84"/>
  <c r="C32" i="84"/>
  <c r="C114" i="92" l="1"/>
  <c r="C110" i="92"/>
  <c r="C67" i="92"/>
  <c r="C65" i="92"/>
  <c r="C63" i="92"/>
  <c r="C60" i="92"/>
  <c r="C57" i="92"/>
  <c r="C51" i="92"/>
  <c r="C45" i="92"/>
  <c r="C42" i="92"/>
  <c r="C39" i="92"/>
  <c r="C36" i="92"/>
  <c r="C32" i="92"/>
  <c r="C29" i="92"/>
  <c r="C27" i="92"/>
  <c r="C23" i="92"/>
  <c r="C20" i="92"/>
  <c r="C102" i="92"/>
  <c r="C72" i="92"/>
  <c r="C50" i="92"/>
  <c r="C48" i="92"/>
  <c r="C98" i="92"/>
  <c r="C56" i="92"/>
  <c r="C53" i="92"/>
  <c r="C35" i="92"/>
  <c r="C113" i="92"/>
  <c r="C109" i="92"/>
  <c r="C94" i="92"/>
  <c r="C87" i="92"/>
  <c r="C64" i="92"/>
  <c r="C59" i="92"/>
  <c r="C31" i="92"/>
  <c r="C91" i="92"/>
  <c r="C83" i="92"/>
  <c r="C79" i="92"/>
  <c r="C62" i="92"/>
  <c r="C28" i="92"/>
  <c r="C26" i="92"/>
  <c r="C22" i="92"/>
  <c r="C19" i="92"/>
  <c r="C103" i="92"/>
  <c r="C24" i="92"/>
  <c r="C111" i="92"/>
  <c r="C97" i="92"/>
  <c r="C112" i="92"/>
  <c r="C84" i="92"/>
  <c r="C90" i="92"/>
  <c r="C95" i="92"/>
  <c r="C41" i="92"/>
  <c r="C54" i="92"/>
  <c r="C46" i="92"/>
  <c r="C80" i="92"/>
  <c r="C18" i="92"/>
  <c r="C106" i="92"/>
  <c r="C76" i="92"/>
  <c r="C89" i="92"/>
  <c r="C68" i="92"/>
  <c r="C55" i="92"/>
  <c r="C47" i="92"/>
  <c r="C86" i="92"/>
  <c r="C107" i="92"/>
  <c r="C96" i="92"/>
  <c r="C99" i="92"/>
  <c r="C100" i="92"/>
  <c r="C61" i="92"/>
  <c r="C105" i="92"/>
  <c r="C49" i="92"/>
  <c r="C58" i="92"/>
  <c r="C85" i="92"/>
  <c r="C43" i="92"/>
  <c r="C21" i="92"/>
  <c r="C81" i="92"/>
  <c r="C75" i="92"/>
  <c r="C93" i="92"/>
  <c r="C73" i="92"/>
  <c r="C25" i="92"/>
  <c r="C44" i="92"/>
  <c r="C30" i="92"/>
  <c r="C38" i="92"/>
  <c r="C101" i="92"/>
  <c r="C66" i="92"/>
  <c r="C71" i="92"/>
  <c r="C77" i="92"/>
  <c r="C108" i="92"/>
  <c r="C74" i="92"/>
  <c r="C52" i="92"/>
  <c r="C40" i="92"/>
  <c r="C115" i="92"/>
  <c r="C92" i="92"/>
  <c r="C37" i="92"/>
  <c r="C78" i="92"/>
  <c r="C69" i="92"/>
  <c r="C33" i="92"/>
  <c r="C70" i="92"/>
  <c r="C34" i="92"/>
  <c r="C88" i="92"/>
  <c r="C82" i="92"/>
  <c r="C104" i="92"/>
  <c r="T57" i="84"/>
  <c r="U40" i="84"/>
  <c r="U72" i="84"/>
  <c r="U67" i="84"/>
  <c r="U68" i="84"/>
  <c r="U54" i="84"/>
  <c r="T58" i="84"/>
  <c r="Q65" i="84"/>
  <c r="R65" i="84" s="1"/>
  <c r="T59" i="84"/>
  <c r="U22" i="84"/>
  <c r="S17" i="84"/>
  <c r="U17" i="84" s="1"/>
  <c r="U70" i="84"/>
  <c r="U55" i="84"/>
  <c r="U39" i="84"/>
  <c r="R53" i="84"/>
  <c r="Q52" i="84"/>
  <c r="U69" i="84"/>
  <c r="H21" i="84"/>
  <c r="G20" i="84"/>
  <c r="H20" i="84" s="1"/>
  <c r="U64" i="84"/>
  <c r="P66" i="84"/>
  <c r="O65" i="84"/>
  <c r="P65" i="84" s="1"/>
  <c r="U34" i="84"/>
  <c r="U56" i="84"/>
  <c r="N33" i="84"/>
  <c r="M32" i="84"/>
  <c r="N32" i="84" s="1"/>
  <c r="S62" i="84"/>
  <c r="T63" i="84"/>
  <c r="U30" i="84"/>
  <c r="N27" i="84"/>
  <c r="M26" i="84"/>
  <c r="N26" i="84" s="1"/>
  <c r="U38" i="84"/>
  <c r="U31" i="84"/>
  <c r="Q41" i="84"/>
  <c r="R42" i="84"/>
  <c r="U28" i="84"/>
  <c r="O36" i="84"/>
  <c r="P36" i="84" s="1"/>
  <c r="P37" i="84"/>
  <c r="U43" i="84"/>
  <c r="Q73" i="84"/>
  <c r="R73" i="84" s="1"/>
  <c r="R74" i="84"/>
  <c r="U42" i="84"/>
  <c r="U75" i="84"/>
  <c r="C165" i="92"/>
  <c r="C13" i="92"/>
  <c r="C289" i="92"/>
  <c r="C130" i="92"/>
  <c r="C158" i="92"/>
  <c r="C240" i="92"/>
  <c r="C208" i="92"/>
  <c r="C175" i="92"/>
  <c r="C313" i="92"/>
  <c r="C147" i="92"/>
  <c r="C325" i="92"/>
  <c r="C206" i="92"/>
  <c r="C246" i="92"/>
  <c r="C261" i="92"/>
  <c r="C311" i="92"/>
  <c r="C272" i="92"/>
  <c r="C295" i="92"/>
  <c r="C265" i="92"/>
  <c r="C337" i="92"/>
  <c r="C268" i="92"/>
  <c r="C180" i="92"/>
  <c r="C212" i="92"/>
  <c r="C279" i="92"/>
  <c r="C118" i="92"/>
  <c r="C159" i="92"/>
  <c r="C275" i="92"/>
  <c r="C197" i="92"/>
  <c r="C260" i="92"/>
  <c r="C204" i="92"/>
  <c r="C334" i="92"/>
  <c r="C140" i="92"/>
  <c r="C182" i="92"/>
  <c r="C254" i="92"/>
  <c r="C184" i="92"/>
  <c r="C346" i="92"/>
  <c r="C270" i="92"/>
  <c r="C121" i="92"/>
  <c r="C132" i="92"/>
  <c r="C119" i="92"/>
  <c r="C202" i="92"/>
  <c r="C247" i="92"/>
  <c r="C219" i="92"/>
  <c r="C232" i="92"/>
  <c r="C136" i="92"/>
  <c r="C211" i="92"/>
  <c r="C195" i="92"/>
  <c r="C155" i="92"/>
  <c r="C302" i="92"/>
  <c r="C209" i="92"/>
  <c r="C222" i="92"/>
  <c r="C139" i="92"/>
  <c r="C161" i="92"/>
  <c r="C12" i="92"/>
  <c r="C305" i="92"/>
  <c r="C250" i="92"/>
  <c r="C171" i="92"/>
  <c r="C332" i="92"/>
  <c r="C283" i="92"/>
  <c r="C16" i="92"/>
  <c r="C267" i="92"/>
  <c r="C241" i="92"/>
  <c r="C135" i="92"/>
  <c r="C173" i="92"/>
  <c r="C245" i="92"/>
  <c r="C235" i="92"/>
  <c r="C287" i="92"/>
  <c r="C342" i="92"/>
  <c r="C137" i="92"/>
  <c r="C308" i="92"/>
  <c r="C160" i="92"/>
  <c r="C164" i="92"/>
  <c r="C269" i="92"/>
  <c r="C276" i="92"/>
  <c r="C244" i="92"/>
  <c r="C255" i="92"/>
  <c r="C144" i="92"/>
  <c r="C179" i="92"/>
  <c r="C203" i="92"/>
  <c r="C320" i="92"/>
  <c r="C234" i="92"/>
  <c r="C239" i="92"/>
  <c r="C273" i="92"/>
  <c r="C213" i="92"/>
  <c r="C296" i="92"/>
  <c r="C154" i="92"/>
  <c r="C314" i="92"/>
  <c r="C284" i="92"/>
  <c r="C345" i="92"/>
  <c r="C317" i="92"/>
  <c r="C285" i="92"/>
  <c r="C228" i="92"/>
  <c r="C150" i="92"/>
  <c r="C190" i="92"/>
  <c r="C282" i="92"/>
  <c r="C291" i="92"/>
  <c r="C341" i="92"/>
  <c r="C221" i="92"/>
  <c r="C157" i="92"/>
  <c r="C220" i="92"/>
  <c r="C304" i="92"/>
  <c r="C266" i="92"/>
  <c r="C310" i="92"/>
  <c r="C178" i="92"/>
  <c r="C205" i="92"/>
  <c r="C238" i="92"/>
  <c r="C343" i="92"/>
  <c r="C259" i="92"/>
  <c r="C264" i="92"/>
  <c r="C326" i="92"/>
  <c r="C172" i="92"/>
  <c r="C229" i="92"/>
  <c r="C333" i="92"/>
  <c r="C185" i="92"/>
  <c r="C301" i="92"/>
  <c r="C127" i="92"/>
  <c r="C339" i="92"/>
  <c r="C156" i="92"/>
  <c r="C300" i="92"/>
  <c r="C189" i="92"/>
  <c r="C162" i="92"/>
  <c r="C328" i="92"/>
  <c r="C120" i="92"/>
  <c r="C327" i="92"/>
  <c r="C11" i="92"/>
  <c r="B11" i="92" s="1"/>
  <c r="B12" i="92" s="1"/>
  <c r="B13" i="92" s="1"/>
  <c r="C256" i="92"/>
  <c r="C125" i="92"/>
  <c r="C321" i="92"/>
  <c r="C226" i="92"/>
  <c r="C249" i="92"/>
  <c r="C288" i="92"/>
  <c r="C248" i="92"/>
  <c r="C146" i="92"/>
  <c r="C278" i="92"/>
  <c r="C323" i="92"/>
  <c r="C191" i="92"/>
  <c r="C236" i="92"/>
  <c r="C242" i="92"/>
  <c r="C215" i="92"/>
  <c r="C231" i="92"/>
  <c r="C262" i="92"/>
  <c r="C330" i="92"/>
  <c r="C340" i="92"/>
  <c r="C297" i="92"/>
  <c r="C116" i="92"/>
  <c r="C271" i="92"/>
  <c r="C168" i="92"/>
  <c r="C193" i="92"/>
  <c r="C153" i="92"/>
  <c r="C290" i="92"/>
  <c r="C318" i="92"/>
  <c r="C186" i="92"/>
  <c r="C331" i="92"/>
  <c r="C223" i="92"/>
  <c r="C129" i="92"/>
  <c r="C148" i="92"/>
  <c r="C216" i="92"/>
  <c r="C274" i="92"/>
  <c r="C286" i="92"/>
  <c r="C194" i="92"/>
  <c r="C201" i="92"/>
  <c r="C210" i="92"/>
  <c r="C280" i="92"/>
  <c r="C303" i="92"/>
  <c r="C322" i="92"/>
  <c r="C131" i="92"/>
  <c r="C181" i="92"/>
  <c r="C253" i="92"/>
  <c r="C233" i="92"/>
  <c r="C188" i="92"/>
  <c r="C309" i="92"/>
  <c r="C315" i="92"/>
  <c r="C329" i="92"/>
  <c r="C257" i="92"/>
  <c r="C177" i="92"/>
  <c r="C141" i="92"/>
  <c r="C207" i="92"/>
  <c r="C133" i="92"/>
  <c r="C187" i="92"/>
  <c r="C237" i="92"/>
  <c r="C338" i="92"/>
  <c r="C149" i="92"/>
  <c r="C277" i="92"/>
  <c r="C294" i="92"/>
  <c r="C258" i="92"/>
  <c r="C299" i="92"/>
  <c r="C169" i="92"/>
  <c r="C17" i="92"/>
  <c r="C292" i="92"/>
  <c r="C15" i="92"/>
  <c r="C128" i="92"/>
  <c r="C138" i="92"/>
  <c r="C152" i="92"/>
  <c r="C225" i="92"/>
  <c r="C214" i="92"/>
  <c r="C198" i="92"/>
  <c r="C293" i="92"/>
  <c r="C134" i="92"/>
  <c r="C218" i="92"/>
  <c r="C281" i="92"/>
  <c r="C196" i="92"/>
  <c r="C344" i="92"/>
  <c r="C306" i="92"/>
  <c r="C192" i="92"/>
  <c r="C217" i="92"/>
  <c r="C122" i="92"/>
  <c r="C298" i="92"/>
  <c r="C312" i="92"/>
  <c r="C252" i="92"/>
  <c r="C174" i="92"/>
  <c r="C335" i="92"/>
  <c r="C142" i="92"/>
  <c r="C307" i="92"/>
  <c r="C336" i="92"/>
  <c r="C123" i="92"/>
  <c r="C163" i="92"/>
  <c r="C166" i="92"/>
  <c r="C243" i="92"/>
  <c r="C143" i="92"/>
  <c r="C126" i="92"/>
  <c r="C224" i="92"/>
  <c r="C200" i="92"/>
  <c r="C319" i="92"/>
  <c r="C324" i="92"/>
  <c r="C183" i="92"/>
  <c r="C124" i="92"/>
  <c r="C14" i="92"/>
  <c r="C230" i="92"/>
  <c r="C251" i="92"/>
  <c r="C227" i="92"/>
  <c r="C263" i="92"/>
  <c r="C316" i="92"/>
  <c r="C199" i="92"/>
  <c r="C170" i="92"/>
  <c r="C151" i="92"/>
  <c r="C176" i="92"/>
  <c r="C167" i="92"/>
  <c r="C145" i="92"/>
  <c r="C117" i="92"/>
  <c r="S65" i="84"/>
  <c r="N17" i="84"/>
  <c r="P17" i="84"/>
  <c r="R17" i="84"/>
  <c r="J17" i="84"/>
  <c r="L17" i="84"/>
  <c r="H17" i="84"/>
  <c r="F17" i="84"/>
  <c r="T55" i="84"/>
  <c r="P33" i="84"/>
  <c r="O32" i="84"/>
  <c r="T76" i="84"/>
  <c r="S73" i="84"/>
  <c r="R33" i="84"/>
  <c r="Q32" i="84"/>
  <c r="N20" i="84"/>
  <c r="L22" i="84"/>
  <c r="K20" i="84"/>
  <c r="K80" i="84" s="1"/>
  <c r="Q26" i="84"/>
  <c r="R27" i="84"/>
  <c r="O26" i="84"/>
  <c r="I20" i="84"/>
  <c r="J21" i="84"/>
  <c r="E81" i="84"/>
  <c r="B14" i="92" l="1"/>
  <c r="B15" i="92" s="1"/>
  <c r="U26" i="84"/>
  <c r="M80" i="84"/>
  <c r="T62" i="84"/>
  <c r="U62" i="84"/>
  <c r="U36" i="84"/>
  <c r="R41" i="84"/>
  <c r="U41" i="84"/>
  <c r="T65" i="84"/>
  <c r="U65" i="84"/>
  <c r="T73" i="84"/>
  <c r="U73" i="84"/>
  <c r="P32" i="84"/>
  <c r="U32" i="84"/>
  <c r="I80" i="84"/>
  <c r="U20" i="84"/>
  <c r="O80" i="84"/>
  <c r="R32" i="84"/>
  <c r="S16" i="84"/>
  <c r="T17" i="84"/>
  <c r="P26" i="84"/>
  <c r="R26" i="84"/>
  <c r="J20" i="84"/>
  <c r="L20" i="84"/>
  <c r="A10" i="92" l="1"/>
  <c r="A11" i="92" l="1"/>
  <c r="A12" i="92" l="1"/>
  <c r="K10" i="42"/>
  <c r="A13" i="92" l="1"/>
  <c r="C18" i="84"/>
  <c r="G18" i="84" l="1"/>
  <c r="U18" i="84" s="1"/>
  <c r="A14" i="92"/>
  <c r="J18" i="84"/>
  <c r="C16" i="84"/>
  <c r="H18" i="84" l="1"/>
  <c r="G16" i="84"/>
  <c r="G80" i="84" s="1"/>
  <c r="G81" i="84" s="1"/>
  <c r="I81" i="84" s="1"/>
  <c r="K81" i="84" s="1"/>
  <c r="M81" i="84" s="1"/>
  <c r="O81" i="84" s="1"/>
  <c r="B16" i="92"/>
  <c r="B17" i="92" s="1"/>
  <c r="B18" i="92" s="1"/>
  <c r="A15" i="92"/>
  <c r="R16" i="84"/>
  <c r="N16" i="84"/>
  <c r="P16" i="84"/>
  <c r="F16" i="84"/>
  <c r="L16" i="84"/>
  <c r="J16" i="84"/>
  <c r="T16" i="84"/>
  <c r="K273" i="42"/>
  <c r="K410" i="42" s="1"/>
  <c r="K412" i="42" s="1"/>
  <c r="C60" i="84"/>
  <c r="B19" i="92" l="1"/>
  <c r="A18" i="92"/>
  <c r="H16" i="84"/>
  <c r="U16" i="84"/>
  <c r="S60" i="84"/>
  <c r="U60" i="84" s="1"/>
  <c r="A16" i="92"/>
  <c r="C52" i="84"/>
  <c r="R52" i="84" s="1"/>
  <c r="B20" i="92" l="1"/>
  <c r="A19" i="92"/>
  <c r="T60" i="84"/>
  <c r="S52" i="84"/>
  <c r="C51" i="84"/>
  <c r="B21" i="92" l="1"/>
  <c r="A20" i="92"/>
  <c r="Q51" i="84"/>
  <c r="S80" i="84"/>
  <c r="U52" i="84"/>
  <c r="A17" i="92"/>
  <c r="T52" i="84"/>
  <c r="C50" i="84"/>
  <c r="B22" i="92" l="1"/>
  <c r="A21" i="92"/>
  <c r="R51" i="84"/>
  <c r="Q50" i="84"/>
  <c r="U50" i="84" s="1"/>
  <c r="U51" i="84"/>
  <c r="C80" i="84"/>
  <c r="D11" i="38"/>
  <c r="D13" i="38" s="1"/>
  <c r="B23" i="92" l="1"/>
  <c r="A22" i="92"/>
  <c r="R50" i="84"/>
  <c r="Q80" i="84"/>
  <c r="Q81" i="84" s="1"/>
  <c r="S81" i="84" s="1"/>
  <c r="H349" i="92"/>
  <c r="H80" i="84"/>
  <c r="N80" i="84"/>
  <c r="F81" i="84"/>
  <c r="F80" i="84"/>
  <c r="P80" i="84"/>
  <c r="L80" i="84"/>
  <c r="J80" i="84"/>
  <c r="H81" i="84"/>
  <c r="N81" i="84"/>
  <c r="J81" i="84"/>
  <c r="L81" i="84"/>
  <c r="P81" i="84"/>
  <c r="T80" i="84"/>
  <c r="G52" i="37"/>
  <c r="G45" i="37" s="1"/>
  <c r="G50" i="37" s="1"/>
  <c r="G49" i="37" s="1"/>
  <c r="E11" i="38"/>
  <c r="B24" i="92" l="1"/>
  <c r="A23" i="92"/>
  <c r="R81" i="84"/>
  <c r="R80" i="84"/>
  <c r="U80" i="84"/>
  <c r="B25" i="92" l="1"/>
  <c r="A24" i="92"/>
  <c r="B26" i="92" l="1"/>
  <c r="A25" i="92"/>
  <c r="T81" i="84"/>
  <c r="U81" i="84"/>
  <c r="B27" i="92" l="1"/>
  <c r="A26" i="92"/>
  <c r="B28" i="92" l="1"/>
  <c r="A27" i="92"/>
  <c r="B29" i="92" l="1"/>
  <c r="A28" i="92"/>
  <c r="B30" i="92" l="1"/>
  <c r="A29" i="92"/>
  <c r="B31" i="92" l="1"/>
  <c r="A30" i="92"/>
  <c r="B32" i="92" l="1"/>
  <c r="A31" i="92"/>
  <c r="B33" i="92" l="1"/>
  <c r="A32" i="92"/>
  <c r="B34" i="92" l="1"/>
  <c r="A33" i="92"/>
  <c r="B35" i="92" l="1"/>
  <c r="A34" i="92"/>
  <c r="B36" i="92" l="1"/>
  <c r="A35" i="92"/>
  <c r="B37" i="92" l="1"/>
  <c r="A36" i="92"/>
  <c r="B38" i="92" l="1"/>
  <c r="A37" i="92"/>
  <c r="B39" i="92" l="1"/>
  <c r="A38" i="92"/>
  <c r="B40" i="92" l="1"/>
  <c r="A39" i="92"/>
  <c r="B41" i="92" l="1"/>
  <c r="A40" i="92"/>
  <c r="B42" i="92" l="1"/>
  <c r="A41" i="92"/>
  <c r="B43" i="92" l="1"/>
  <c r="A42" i="92"/>
  <c r="B44" i="92" l="1"/>
  <c r="A43" i="92"/>
  <c r="B45" i="92" l="1"/>
  <c r="B46" i="92" s="1"/>
  <c r="B47" i="92" s="1"/>
  <c r="B48" i="92" s="1"/>
  <c r="B49" i="92" s="1"/>
  <c r="B50" i="92" s="1"/>
  <c r="B51" i="92" s="1"/>
  <c r="B52" i="92" s="1"/>
  <c r="B53" i="92" s="1"/>
  <c r="B54" i="92" s="1"/>
  <c r="B55" i="92" s="1"/>
  <c r="B56" i="92" s="1"/>
  <c r="B57" i="92" s="1"/>
  <c r="B58" i="92" s="1"/>
  <c r="B59" i="92" s="1"/>
  <c r="B60" i="92" s="1"/>
  <c r="B61" i="92" s="1"/>
  <c r="B62" i="92" s="1"/>
  <c r="B63" i="92" s="1"/>
  <c r="B64" i="92" s="1"/>
  <c r="B65" i="92" s="1"/>
  <c r="B66" i="92" s="1"/>
  <c r="B67" i="92" s="1"/>
  <c r="B68" i="92" s="1"/>
  <c r="B69" i="92" s="1"/>
  <c r="B70" i="92" s="1"/>
  <c r="B71" i="92" s="1"/>
  <c r="B72" i="92" s="1"/>
  <c r="B73" i="92" s="1"/>
  <c r="B74" i="92" s="1"/>
  <c r="B75" i="92" s="1"/>
  <c r="B76" i="92" s="1"/>
  <c r="B77" i="92" s="1"/>
  <c r="B78" i="92" s="1"/>
  <c r="B79" i="92" s="1"/>
  <c r="B80" i="92" s="1"/>
  <c r="B81" i="92" s="1"/>
  <c r="B82" i="92" s="1"/>
  <c r="B83" i="92" s="1"/>
  <c r="B84" i="92" s="1"/>
  <c r="B85" i="92" s="1"/>
  <c r="B86" i="92" s="1"/>
  <c r="B87" i="92" s="1"/>
  <c r="B88" i="92" s="1"/>
  <c r="B89" i="92" s="1"/>
  <c r="B90" i="92" s="1"/>
  <c r="B91" i="92" s="1"/>
  <c r="B92" i="92" s="1"/>
  <c r="B93" i="92" s="1"/>
  <c r="B94" i="92" s="1"/>
  <c r="B95" i="92" s="1"/>
  <c r="B96" i="92" s="1"/>
  <c r="B97" i="92" s="1"/>
  <c r="B98" i="92" s="1"/>
  <c r="B99" i="92" s="1"/>
  <c r="B100" i="92" s="1"/>
  <c r="B101" i="92" s="1"/>
  <c r="B102" i="92" s="1"/>
  <c r="B103" i="92" s="1"/>
  <c r="B104" i="92" s="1"/>
  <c r="B105" i="92" s="1"/>
  <c r="B106" i="92" s="1"/>
  <c r="B107" i="92" s="1"/>
  <c r="B108" i="92" s="1"/>
  <c r="B109" i="92" s="1"/>
  <c r="B110" i="92" s="1"/>
  <c r="B111" i="92" s="1"/>
  <c r="B112" i="92" s="1"/>
  <c r="B113" i="92" s="1"/>
  <c r="B114" i="92" s="1"/>
  <c r="B115" i="92" s="1"/>
  <c r="B116" i="92" s="1"/>
  <c r="A44" i="92"/>
  <c r="A45" i="92"/>
  <c r="B117" i="92" l="1"/>
  <c r="A116" i="92"/>
  <c r="A46" i="92"/>
  <c r="B118" i="92" l="1"/>
  <c r="A117" i="92"/>
  <c r="A47" i="92"/>
  <c r="B119" i="92" l="1"/>
  <c r="A118" i="92"/>
  <c r="A48" i="92"/>
  <c r="B120" i="92" l="1"/>
  <c r="A119" i="92"/>
  <c r="B121" i="92" l="1"/>
  <c r="A120" i="92"/>
  <c r="B122" i="92" l="1"/>
  <c r="A121" i="92"/>
  <c r="A49" i="92"/>
  <c r="B123" i="92" l="1"/>
  <c r="A122" i="92"/>
  <c r="A50" i="92"/>
  <c r="B124" i="92" l="1"/>
  <c r="A123" i="92"/>
  <c r="A51" i="92"/>
  <c r="B125" i="92" l="1"/>
  <c r="A124" i="92"/>
  <c r="B126" i="92" l="1"/>
  <c r="A125" i="92"/>
  <c r="A52" i="92"/>
  <c r="B127" i="92" l="1"/>
  <c r="A126" i="92"/>
  <c r="A53" i="92"/>
  <c r="B128" i="92" l="1"/>
  <c r="A127" i="92"/>
  <c r="A54" i="92"/>
  <c r="B129" i="92" l="1"/>
  <c r="A128" i="92"/>
  <c r="A55" i="92"/>
  <c r="B130" i="92" l="1"/>
  <c r="A129" i="92"/>
  <c r="A56" i="92"/>
  <c r="B131" i="92" l="1"/>
  <c r="A130" i="92"/>
  <c r="A57" i="92"/>
  <c r="B132" i="92" l="1"/>
  <c r="A131" i="92"/>
  <c r="B133" i="92" l="1"/>
  <c r="A132" i="92"/>
  <c r="A58" i="92"/>
  <c r="B134" i="92" l="1"/>
  <c r="A133" i="92"/>
  <c r="A59" i="92"/>
  <c r="B135" i="92" l="1"/>
  <c r="A134" i="92"/>
  <c r="A60" i="92"/>
  <c r="B136" i="92" l="1"/>
  <c r="A135" i="92"/>
  <c r="A61" i="92"/>
  <c r="B137" i="92" l="1"/>
  <c r="A136" i="92"/>
  <c r="B138" i="92" l="1"/>
  <c r="A137" i="92"/>
  <c r="A62" i="92"/>
  <c r="B139" i="92" l="1"/>
  <c r="A138" i="92"/>
  <c r="A63" i="92"/>
  <c r="B140" i="92" l="1"/>
  <c r="A139" i="92"/>
  <c r="B141" i="92" l="1"/>
  <c r="A140" i="92"/>
  <c r="B142" i="92" l="1"/>
  <c r="A141" i="92"/>
  <c r="A64" i="92"/>
  <c r="B143" i="92" l="1"/>
  <c r="A142" i="92"/>
  <c r="A65" i="92"/>
  <c r="B144" i="92" l="1"/>
  <c r="A143" i="92"/>
  <c r="B145" i="92" l="1"/>
  <c r="A144" i="92"/>
  <c r="A66" i="92"/>
  <c r="B146" i="92" l="1"/>
  <c r="A145" i="92"/>
  <c r="B147" i="92" l="1"/>
  <c r="A146" i="92"/>
  <c r="A67" i="92"/>
  <c r="B148" i="92" l="1"/>
  <c r="A147" i="92"/>
  <c r="A68" i="92"/>
  <c r="B149" i="92" l="1"/>
  <c r="A148" i="92"/>
  <c r="A69" i="92"/>
  <c r="B150" i="92" l="1"/>
  <c r="A149" i="92"/>
  <c r="B151" i="92" l="1"/>
  <c r="A150" i="92"/>
  <c r="B152" i="92" l="1"/>
  <c r="A151" i="92"/>
  <c r="A70" i="92"/>
  <c r="B153" i="92" l="1"/>
  <c r="A152" i="92"/>
  <c r="A71" i="92"/>
  <c r="B154" i="92" l="1"/>
  <c r="A153" i="92"/>
  <c r="A72" i="92"/>
  <c r="B155" i="92" l="1"/>
  <c r="A154" i="92"/>
  <c r="A73" i="92"/>
  <c r="B156" i="92" l="1"/>
  <c r="A155" i="92"/>
  <c r="A74" i="92"/>
  <c r="B157" i="92" l="1"/>
  <c r="A156" i="92"/>
  <c r="A75" i="92"/>
  <c r="B158" i="92" l="1"/>
  <c r="A157" i="92"/>
  <c r="B159" i="92" l="1"/>
  <c r="A158" i="92"/>
  <c r="A76" i="92"/>
  <c r="B160" i="92" l="1"/>
  <c r="A159" i="92"/>
  <c r="A77" i="92"/>
  <c r="B161" i="92" l="1"/>
  <c r="A160" i="92"/>
  <c r="A78" i="92"/>
  <c r="B162" i="92" l="1"/>
  <c r="A161" i="92"/>
  <c r="A79" i="92"/>
  <c r="B163" i="92" l="1"/>
  <c r="A162" i="92"/>
  <c r="A80" i="92"/>
  <c r="B164" i="92" l="1"/>
  <c r="A163" i="92"/>
  <c r="A81" i="92"/>
  <c r="B165" i="92" l="1"/>
  <c r="A164" i="92"/>
  <c r="A82" i="92"/>
  <c r="B166" i="92" l="1"/>
  <c r="A165" i="92"/>
  <c r="A83" i="92"/>
  <c r="B167" i="92" l="1"/>
  <c r="A166" i="92"/>
  <c r="A84" i="92"/>
  <c r="B168" i="92" l="1"/>
  <c r="A167" i="92"/>
  <c r="A85" i="92"/>
  <c r="B169" i="92" l="1"/>
  <c r="A168" i="92"/>
  <c r="A86" i="92"/>
  <c r="B170" i="92" l="1"/>
  <c r="A169" i="92"/>
  <c r="A87" i="92"/>
  <c r="B171" i="92" l="1"/>
  <c r="A170" i="92"/>
  <c r="A88" i="92"/>
  <c r="B172" i="92" l="1"/>
  <c r="A171" i="92"/>
  <c r="A89" i="92"/>
  <c r="B173" i="92" l="1"/>
  <c r="A172" i="92"/>
  <c r="A90" i="92"/>
  <c r="B174" i="92" l="1"/>
  <c r="A173" i="92"/>
  <c r="A91" i="92"/>
  <c r="B175" i="92" l="1"/>
  <c r="A174" i="92"/>
  <c r="A92" i="92"/>
  <c r="B176" i="92" l="1"/>
  <c r="A175" i="92"/>
  <c r="B177" i="92" l="1"/>
  <c r="A176" i="92"/>
  <c r="A93" i="92"/>
  <c r="B178" i="92" l="1"/>
  <c r="A177" i="92"/>
  <c r="A94" i="92"/>
  <c r="B179" i="92" l="1"/>
  <c r="A178" i="92"/>
  <c r="A95" i="92"/>
  <c r="B180" i="92" l="1"/>
  <c r="A179" i="92"/>
  <c r="A96" i="92"/>
  <c r="B181" i="92" l="1"/>
  <c r="A180" i="92"/>
  <c r="A97" i="92"/>
  <c r="B182" i="92" l="1"/>
  <c r="A181" i="92"/>
  <c r="A98" i="92"/>
  <c r="B183" i="92" l="1"/>
  <c r="A182" i="92"/>
  <c r="A99" i="92"/>
  <c r="B184" i="92" l="1"/>
  <c r="A183" i="92"/>
  <c r="A100" i="92"/>
  <c r="B185" i="92" l="1"/>
  <c r="A184" i="92"/>
  <c r="A101" i="92"/>
  <c r="B186" i="92" l="1"/>
  <c r="A185" i="92"/>
  <c r="A102" i="92"/>
  <c r="B187" i="92" l="1"/>
  <c r="A186" i="92"/>
  <c r="A103" i="92"/>
  <c r="B188" i="92" l="1"/>
  <c r="A187" i="92"/>
  <c r="A104" i="92"/>
  <c r="B189" i="92" l="1"/>
  <c r="A188" i="92"/>
  <c r="A105" i="92"/>
  <c r="B190" i="92" l="1"/>
  <c r="A189" i="92"/>
  <c r="B191" i="92" l="1"/>
  <c r="A190" i="92"/>
  <c r="A106" i="92"/>
  <c r="B192" i="92" l="1"/>
  <c r="A191" i="92"/>
  <c r="A107" i="92"/>
  <c r="B193" i="92" l="1"/>
  <c r="A192" i="92"/>
  <c r="A108" i="92"/>
  <c r="B194" i="92" l="1"/>
  <c r="A193" i="92"/>
  <c r="A109" i="92"/>
  <c r="B195" i="92" l="1"/>
  <c r="A194" i="92"/>
  <c r="A110" i="92"/>
  <c r="B196" i="92" l="1"/>
  <c r="A195" i="92"/>
  <c r="A111" i="92"/>
  <c r="B197" i="92" l="1"/>
  <c r="A196" i="92"/>
  <c r="A112" i="92"/>
  <c r="B198" i="92" l="1"/>
  <c r="A197" i="92"/>
  <c r="A113" i="92"/>
  <c r="B199" i="92" l="1"/>
  <c r="A198" i="92"/>
  <c r="A114" i="92"/>
  <c r="A115" i="92"/>
  <c r="B200" i="92" l="1"/>
  <c r="A199" i="92"/>
  <c r="B201" i="92" l="1"/>
  <c r="A200" i="92"/>
  <c r="B202" i="92" l="1"/>
  <c r="A201" i="92"/>
  <c r="B203" i="92" l="1"/>
  <c r="A202" i="92"/>
  <c r="B204" i="92" l="1"/>
  <c r="A203" i="92"/>
  <c r="B205" i="92" l="1"/>
  <c r="A204" i="92"/>
  <c r="B206" i="92" l="1"/>
  <c r="A205" i="92"/>
  <c r="B207" i="92" l="1"/>
  <c r="A206" i="92"/>
  <c r="B208" i="92" l="1"/>
  <c r="A207" i="92"/>
  <c r="B209" i="92" l="1"/>
  <c r="A208" i="92"/>
  <c r="B210" i="92" l="1"/>
  <c r="A209" i="92"/>
  <c r="B211" i="92" l="1"/>
  <c r="A210" i="92"/>
  <c r="B212" i="92" l="1"/>
  <c r="A211" i="92"/>
  <c r="B213" i="92" l="1"/>
  <c r="A212" i="92"/>
  <c r="B214" i="92" l="1"/>
  <c r="A213" i="92"/>
  <c r="B215" i="92" l="1"/>
  <c r="A214" i="92"/>
  <c r="B216" i="92" l="1"/>
  <c r="A215" i="92"/>
  <c r="B217" i="92" l="1"/>
  <c r="A216" i="92"/>
  <c r="B218" i="92" l="1"/>
  <c r="A217" i="92"/>
  <c r="B219" i="92" l="1"/>
  <c r="A218" i="92"/>
  <c r="B220" i="92" l="1"/>
  <c r="A219" i="92"/>
  <c r="B221" i="92" l="1"/>
  <c r="A220" i="92"/>
  <c r="B222" i="92" l="1"/>
  <c r="A221" i="92"/>
  <c r="B223" i="92" l="1"/>
  <c r="A222" i="92"/>
  <c r="B224" i="92" l="1"/>
  <c r="A223" i="92"/>
  <c r="B225" i="92" l="1"/>
  <c r="A224" i="92"/>
  <c r="B226" i="92" l="1"/>
  <c r="A225" i="92"/>
  <c r="B227" i="92" l="1"/>
  <c r="A226" i="92"/>
  <c r="B228" i="92" l="1"/>
  <c r="A227" i="92"/>
  <c r="B229" i="92" l="1"/>
  <c r="A228" i="92"/>
  <c r="B230" i="92" l="1"/>
  <c r="A229" i="92"/>
  <c r="B231" i="92" l="1"/>
  <c r="A230" i="92"/>
  <c r="B232" i="92" l="1"/>
  <c r="A231" i="92"/>
  <c r="B233" i="92" l="1"/>
  <c r="A232" i="92"/>
  <c r="B234" i="92" l="1"/>
  <c r="A233" i="92"/>
  <c r="B235" i="92" l="1"/>
  <c r="A234" i="92"/>
  <c r="B236" i="92" l="1"/>
  <c r="A235" i="92"/>
  <c r="B237" i="92" l="1"/>
  <c r="A236" i="92"/>
  <c r="B238" i="92" l="1"/>
  <c r="A237" i="92"/>
  <c r="B239" i="92" l="1"/>
  <c r="A238" i="92"/>
  <c r="B240" i="92" l="1"/>
  <c r="A239" i="92"/>
  <c r="B241" i="92" l="1"/>
  <c r="A240" i="92"/>
  <c r="B242" i="92" l="1"/>
  <c r="A241" i="92"/>
  <c r="B243" i="92" l="1"/>
  <c r="A242" i="92"/>
  <c r="B244" i="92" l="1"/>
  <c r="A243" i="92"/>
  <c r="B245" i="92" l="1"/>
  <c r="A244" i="92"/>
  <c r="B246" i="92" l="1"/>
  <c r="A245" i="92"/>
  <c r="B247" i="92" l="1"/>
  <c r="A246" i="92"/>
  <c r="B248" i="92" l="1"/>
  <c r="A247" i="92"/>
  <c r="B249" i="92" l="1"/>
  <c r="A248" i="92"/>
  <c r="B250" i="92" l="1"/>
  <c r="A249" i="92"/>
  <c r="B251" i="92" l="1"/>
  <c r="A250" i="92"/>
  <c r="B252" i="92" l="1"/>
  <c r="A251" i="92"/>
  <c r="B253" i="92" l="1"/>
  <c r="A252" i="92"/>
  <c r="B254" i="92" l="1"/>
  <c r="A253" i="92"/>
  <c r="B255" i="92" l="1"/>
  <c r="A254" i="92"/>
  <c r="B256" i="92" l="1"/>
  <c r="A255" i="92"/>
  <c r="B257" i="92" l="1"/>
  <c r="A256" i="92"/>
  <c r="B258" i="92" l="1"/>
  <c r="A257" i="92"/>
  <c r="B259" i="92" l="1"/>
  <c r="A258" i="92"/>
  <c r="B260" i="92" l="1"/>
  <c r="A259" i="92"/>
  <c r="B261" i="92" l="1"/>
  <c r="A260" i="92"/>
  <c r="B262" i="92" l="1"/>
  <c r="A261" i="92"/>
  <c r="B263" i="92" l="1"/>
  <c r="A262" i="92"/>
  <c r="B264" i="92" l="1"/>
  <c r="A263" i="92"/>
  <c r="B265" i="92" l="1"/>
  <c r="A264" i="92"/>
  <c r="B266" i="92" l="1"/>
  <c r="A265" i="92"/>
  <c r="B267" i="92" l="1"/>
  <c r="A266" i="92"/>
  <c r="B268" i="92" l="1"/>
  <c r="A267" i="92"/>
  <c r="B269" i="92" l="1"/>
  <c r="A268" i="92"/>
  <c r="B270" i="92" l="1"/>
  <c r="A269" i="92"/>
  <c r="B271" i="92" l="1"/>
  <c r="A270" i="92"/>
  <c r="B272" i="92" l="1"/>
  <c r="A271" i="92"/>
  <c r="B273" i="92" l="1"/>
  <c r="A272" i="92"/>
  <c r="B274" i="92" l="1"/>
  <c r="A273" i="92"/>
  <c r="B275" i="92" l="1"/>
  <c r="A274" i="92"/>
  <c r="B276" i="92" l="1"/>
  <c r="A275" i="92"/>
  <c r="B277" i="92" l="1"/>
  <c r="A276" i="92"/>
  <c r="B278" i="92" l="1"/>
  <c r="A277" i="92"/>
  <c r="B279" i="92" l="1"/>
  <c r="A278" i="92"/>
  <c r="B280" i="92" l="1"/>
  <c r="A279" i="92"/>
  <c r="B281" i="92" l="1"/>
  <c r="A280" i="92"/>
  <c r="B282" i="92" l="1"/>
  <c r="A281" i="92"/>
  <c r="B283" i="92" l="1"/>
  <c r="A282" i="92"/>
  <c r="B284" i="92" l="1"/>
  <c r="A283" i="92"/>
  <c r="B285" i="92" l="1"/>
  <c r="A284" i="92"/>
  <c r="B286" i="92" l="1"/>
  <c r="A285" i="92"/>
  <c r="B287" i="92" l="1"/>
  <c r="A286" i="92"/>
  <c r="B288" i="92" l="1"/>
  <c r="A287" i="92"/>
  <c r="B289" i="92" l="1"/>
  <c r="A288" i="92"/>
  <c r="B290" i="92" l="1"/>
  <c r="A289" i="92"/>
  <c r="B291" i="92" l="1"/>
  <c r="A290" i="92"/>
  <c r="B292" i="92" l="1"/>
  <c r="A291" i="92"/>
  <c r="B293" i="92" l="1"/>
  <c r="A292" i="92"/>
  <c r="B294" i="92" l="1"/>
  <c r="A293" i="92"/>
  <c r="B295" i="92" l="1"/>
  <c r="A294" i="92"/>
  <c r="B296" i="92" l="1"/>
  <c r="A295" i="92"/>
  <c r="B297" i="92" l="1"/>
  <c r="A296" i="92"/>
  <c r="B298" i="92" l="1"/>
  <c r="A297" i="92"/>
  <c r="B299" i="92" l="1"/>
  <c r="A298" i="92"/>
  <c r="B300" i="92" l="1"/>
  <c r="A299" i="92"/>
  <c r="B301" i="92" l="1"/>
  <c r="A300" i="92"/>
  <c r="B302" i="92" l="1"/>
  <c r="A301" i="92"/>
  <c r="B303" i="92" l="1"/>
  <c r="A302" i="92"/>
  <c r="B304" i="92" l="1"/>
  <c r="A303" i="92"/>
  <c r="B305" i="92" l="1"/>
  <c r="A304" i="92"/>
  <c r="B306" i="92" l="1"/>
  <c r="A305" i="92"/>
  <c r="B307" i="92" l="1"/>
  <c r="A306" i="92"/>
  <c r="B308" i="92" l="1"/>
  <c r="A307" i="92"/>
  <c r="B309" i="92" l="1"/>
  <c r="A308" i="92"/>
  <c r="B310" i="92" l="1"/>
  <c r="A309" i="92"/>
  <c r="B311" i="92" l="1"/>
  <c r="A310" i="92"/>
  <c r="B312" i="92" l="1"/>
  <c r="A311" i="92"/>
  <c r="B313" i="92" l="1"/>
  <c r="A312" i="92"/>
  <c r="B314" i="92" l="1"/>
  <c r="A313" i="92"/>
  <c r="B315" i="92" l="1"/>
  <c r="A314" i="92"/>
  <c r="B316" i="92" l="1"/>
  <c r="A315" i="92"/>
  <c r="B317" i="92" l="1"/>
  <c r="A316" i="92"/>
  <c r="B318" i="92" l="1"/>
  <c r="A317" i="92"/>
  <c r="B319" i="92" l="1"/>
  <c r="A318" i="92"/>
  <c r="B320" i="92" l="1"/>
  <c r="A319" i="92"/>
  <c r="B321" i="92" l="1"/>
  <c r="A320" i="92"/>
  <c r="B322" i="92" l="1"/>
  <c r="A321" i="92"/>
  <c r="B323" i="92" l="1"/>
  <c r="A322" i="92"/>
  <c r="B324" i="92" l="1"/>
  <c r="A323" i="92"/>
  <c r="B325" i="92" l="1"/>
  <c r="A324" i="92"/>
  <c r="B326" i="92" l="1"/>
  <c r="A325" i="92"/>
  <c r="B327" i="92" l="1"/>
  <c r="A326" i="92"/>
  <c r="B328" i="92" l="1"/>
  <c r="A327" i="92"/>
  <c r="B329" i="92" l="1"/>
  <c r="A328" i="92"/>
  <c r="B330" i="92" l="1"/>
  <c r="A329" i="92"/>
  <c r="B331" i="92" l="1"/>
  <c r="A330" i="92"/>
  <c r="B332" i="92" l="1"/>
  <c r="A331" i="92"/>
  <c r="B333" i="92" l="1"/>
  <c r="A332" i="92"/>
  <c r="B334" i="92" l="1"/>
  <c r="A333" i="92"/>
  <c r="B335" i="92" l="1"/>
  <c r="A334" i="92"/>
  <c r="B336" i="92" l="1"/>
  <c r="A335" i="92"/>
  <c r="B337" i="92" l="1"/>
  <c r="A336" i="92"/>
  <c r="B338" i="92" l="1"/>
  <c r="A337" i="92"/>
  <c r="B339" i="92" l="1"/>
  <c r="A338" i="92"/>
  <c r="B340" i="92" l="1"/>
  <c r="A339" i="92"/>
  <c r="B341" i="92" l="1"/>
  <c r="A340" i="92"/>
  <c r="B342" i="92" l="1"/>
  <c r="A341" i="92"/>
  <c r="B343" i="92" l="1"/>
  <c r="A342" i="92"/>
  <c r="B344" i="92" l="1"/>
  <c r="A343" i="92"/>
  <c r="B345" i="92" l="1"/>
  <c r="A344" i="92"/>
  <c r="B346" i="92" l="1"/>
  <c r="A346" i="92" s="1"/>
  <c r="A345" i="92"/>
</calcChain>
</file>

<file path=xl/sharedStrings.xml><?xml version="1.0" encoding="utf-8"?>
<sst xmlns="http://schemas.openxmlformats.org/spreadsheetml/2006/main" count="6478" uniqueCount="1391">
  <si>
    <t>Item</t>
  </si>
  <si>
    <t>Descrição dos Serviços</t>
  </si>
  <si>
    <t>Und</t>
  </si>
  <si>
    <t>Qtde</t>
  </si>
  <si>
    <t>Preço Unit. 
(c/ BDI)</t>
  </si>
  <si>
    <t>Preço Total</t>
  </si>
  <si>
    <t>%</t>
  </si>
  <si>
    <t>TOTAL GERAL</t>
  </si>
  <si>
    <t>Código</t>
  </si>
  <si>
    <t>BDI:</t>
  </si>
  <si>
    <t>Fonte</t>
  </si>
  <si>
    <t xml:space="preserve">Descrição </t>
  </si>
  <si>
    <t>Coeficiente</t>
  </si>
  <si>
    <t>Preço (R$)</t>
  </si>
  <si>
    <t>Preço Total (R$)</t>
  </si>
  <si>
    <t>ORIGEM DA COMPOSIÇÃO:</t>
  </si>
  <si>
    <t>Total (Custo Direto sem LDI)</t>
  </si>
  <si>
    <t>PLANILHA RESUMO</t>
  </si>
  <si>
    <t>Percentual (%)</t>
  </si>
  <si>
    <t>LDI (Lucro e Despesas Indiretas)</t>
  </si>
  <si>
    <t>LDI (Lucros e Despesas Indiretas)</t>
  </si>
  <si>
    <t>Valor (R$)</t>
  </si>
  <si>
    <t>Custos</t>
  </si>
  <si>
    <t>Valor do Custo Direto</t>
  </si>
  <si>
    <t>Custo Total da Obra (Custo Direto + LDI)</t>
  </si>
  <si>
    <t>OBSERVAÇÕES:</t>
  </si>
  <si>
    <t>M2</t>
  </si>
  <si>
    <t>M3</t>
  </si>
  <si>
    <t>CJ</t>
  </si>
  <si>
    <t>M</t>
  </si>
  <si>
    <t>KG</t>
  </si>
  <si>
    <t>41.02.01</t>
  </si>
  <si>
    <t>INSTALACAO PROVISORIA DE AGUA</t>
  </si>
  <si>
    <t>H</t>
  </si>
  <si>
    <t>SERVENTE COM ENCARGOS COMPLEMENTARES</t>
  </si>
  <si>
    <t>CARPINTEIRO DE FORMAS COM ENCARGOS COMPLEMENTARES</t>
  </si>
  <si>
    <t>MES</t>
  </si>
  <si>
    <t>ENGENHEIRO CIVIL DE OBRA JUNIOR COM ENCARGOS COMPLEMENTARES</t>
  </si>
  <si>
    <t>CHP</t>
  </si>
  <si>
    <t>CHI</t>
  </si>
  <si>
    <t>ARMADOR COM ENCARGOS COMPLEMENTARES</t>
  </si>
  <si>
    <t>PEDREIRO COM ENCARGOS COMPLEMENTARES</t>
  </si>
  <si>
    <t>LOUÇAS</t>
  </si>
  <si>
    <t>ENCANADOR OU BOMBEIRO HIDRÁULICO COM ENCARGOS COMPLEMENTARES</t>
  </si>
  <si>
    <t>SERRALHEIRO COM ENCARGOS COMPLEMENTARES</t>
  </si>
  <si>
    <t>TELHADISTA COM ENCARGOS COMPLEMENTARES</t>
  </si>
  <si>
    <t>GUINCHO ELÉTRICO DE COLUNA, CAPACIDADE 400 KG, COM MOTO FREIO, MOTOR TRIFÁSICO DE 1,25 CV - CHP DIURNO. AF_03/2016</t>
  </si>
  <si>
    <t>GUINCHO ELÉTRICO DE COLUNA, CAPACIDADE 400 KG, COM MOTO FREIO, MOTOR TRIFÁSICO DE 1,25 CV - CHI DIURNO. AF_03/2016</t>
  </si>
  <si>
    <t>AUXILIAR DE ENCANADOR OU BOMBEIRO HIDRÁULICO COM ENCARGOS COMPLEMENTARES</t>
  </si>
  <si>
    <t>L</t>
  </si>
  <si>
    <t>ELETRICISTA COM ENCARGOS COMPLEMENTARES</t>
  </si>
  <si>
    <t>VIDRACEIRO COM ENCARGOS COMPLEMENTARES</t>
  </si>
  <si>
    <t>REGULARIZAÇAO E COMPACT.TERRENO C/PLACA VIBRATORIA</t>
  </si>
  <si>
    <t>PLACA VIBRATÓRIA REVERSÍVEL COM MOTOR 4 TEMPOS A GASOLINA, FORÇA CENTRÍFUGA DE 25 KN (2500 KGF), POTÊNCIA 5,5 CV - CHP DIURNO. AF_08/2015</t>
  </si>
  <si>
    <t>PLACA VIBRATÓRIA REVERSÍVEL COM MOTOR 4 TEMPOS A GASOLINA, FORÇA CENTRÍFUGA DE 25 KN (2500 KGF), POTÊNCIA 5,5 CV - CHI DIURNO. AF_08/2015</t>
  </si>
  <si>
    <t>PINTOR COM ENCARGOS COMPLEMENTARES</t>
  </si>
  <si>
    <t>MARMORISTA/GRANITEIRO COM ENCARGOS COMPLEMENTARES</t>
  </si>
  <si>
    <t>UN</t>
  </si>
  <si>
    <t>GRUPO DE SOLDAGEM COM GERADOR A DIESEL 60 CV PARA SOLDA ELÉTRICA, SOBRE 04 RODAS, COM MOTOR 4 CILINDROS 600 A - CHP DIURNO. AF_02/2016</t>
  </si>
  <si>
    <t>CÓDIGO</t>
  </si>
  <si>
    <t>PÁ CARREGADEIRA SOBRE RODAS, POTÊNCIA LÍQUIDA 128 HP, CAPACIDADE DA CAÇAMBA 1,7 A 2,8 M3, PESO OPERACIONAL 11632 KG - CHP DIURNO. AF_06/2014</t>
  </si>
  <si>
    <t>PERFURATRIZ HIDRÁULICA SOBRE CAMINHÃO COM TRADO CURTO ACOPLADO, PROFUNDIDADE MÁXIMA DE 20 M, DIÂMETRO MÁXIMO DE 1500 MM, POTÊNCIA INSTALADA DE 137 HP, MESA ROTATIVA COM TORQUE MÁXIMO DE 30 KNM - CHP DIURNO. AF_06/2015</t>
  </si>
  <si>
    <t>SERRA CIRCULAR DE BANCADA COM MOTOR ELÉTRICO POTÊNCIA DE 5HP, COM COIFA PARA DISCO 10" - CHP DIURNO. AF_08/2015</t>
  </si>
  <si>
    <t>PÁ CARREGADEIRA SOBRE RODAS, POTÊNCIA LÍQUIDA 128 HP, CAPACIDADE DA CAÇAMBA 1,7 A 2,8 M3, PESO OPERACIONAL 11632 KG - CHI DIURNO. AF_06/2014</t>
  </si>
  <si>
    <t>GRUPO DE SOLDAGEM COM GERADOR A DIESEL 60 CV PARA SOLDA ELÉTRICA, SOBRE 04 RODAS, COM MOTOR 4 CILINDROS 600 A - CHI DIURNO. AF_02/2016</t>
  </si>
  <si>
    <t>PERFURATRIZ HIDRÁULICA SOBRE CAMINHÃO COM TRADO CURTO ACOPLADO, PROFUNDIDADE MÁXIMA DE 20 M, DIÂMETRO MÁXIMO DE 1500 MM, POTÊNCIA INSTALADA DE 137 HP, MESA ROTATIVA COM TORQUE MÁXIMO DE 30 KNM - CHI DIURNO. AF_06/2015</t>
  </si>
  <si>
    <t>SERRA CIRCULAR DE BANCADA COM MOTOR ELÉTRICO POTÊNCIA DE 5HP, COM COIFA PARA DISCO 10" - CHI DIURNO. AF_08/2015</t>
  </si>
  <si>
    <t>M3XKM</t>
  </si>
  <si>
    <t>AJUDANTE DE CARPINTEIRO COM ENCARGOS COMPLEMENTARES</t>
  </si>
  <si>
    <t>AJUDANTE DE ESTRUTURA METÁLICA COM ENCARGOS COMPLEMENTARES</t>
  </si>
  <si>
    <t>AUXILIAR DE ELETRICISTA COM ENCARGOS COMPLEMENTARES</t>
  </si>
  <si>
    <t>AUXILIAR DE SERRALHEIRO COM ENCARGOS COMPLEMENTARES</t>
  </si>
  <si>
    <t>AZULEJISTA OU LADRILHISTA COM ENCARGOS COMPLEMENTARES</t>
  </si>
  <si>
    <t>MONTADOR DE ESTRUTURA METÁLICA COM ENCARGOS COMPLEMENTARES</t>
  </si>
  <si>
    <t>SOLDADOR COM ENCARGOS COMPLEMENTARES</t>
  </si>
  <si>
    <t xml:space="preserve">UN    </t>
  </si>
  <si>
    <t xml:space="preserve">M3    </t>
  </si>
  <si>
    <t xml:space="preserve">M2    </t>
  </si>
  <si>
    <t xml:space="preserve">M     </t>
  </si>
  <si>
    <t xml:space="preserve">KG    </t>
  </si>
  <si>
    <t xml:space="preserve">L     </t>
  </si>
  <si>
    <t xml:space="preserve">MES   </t>
  </si>
  <si>
    <t xml:space="preserve">CJ    </t>
  </si>
  <si>
    <t xml:space="preserve">CENTO </t>
  </si>
  <si>
    <t xml:space="preserve">310ML </t>
  </si>
  <si>
    <t>CERTIFICAÇÃO DE GARANTIA DE TRANSMISSÃO DE CABOS LÓGICOS - CATEGORIA 5E</t>
  </si>
  <si>
    <t>10.35.74</t>
  </si>
  <si>
    <t>11.14.06</t>
  </si>
  <si>
    <t>13.40.53</t>
  </si>
  <si>
    <t>40.24.15</t>
  </si>
  <si>
    <t>40.30.21</t>
  </si>
  <si>
    <t>40.32.05</t>
  </si>
  <si>
    <t>40.32.22</t>
  </si>
  <si>
    <t>40.32.23</t>
  </si>
  <si>
    <t>40.32.30</t>
  </si>
  <si>
    <t>45.01.03</t>
  </si>
  <si>
    <t>ARGAMASSA DE CIMENTO E AREIA 1:3</t>
  </si>
  <si>
    <t>REGULARIZACAO E COMPACTACAO MANUAL DE TERRENO</t>
  </si>
  <si>
    <t>REATERRO MANUAL DE VALAS</t>
  </si>
  <si>
    <t>60.21.15</t>
  </si>
  <si>
    <t>82.15.09</t>
  </si>
  <si>
    <t>89.05.01</t>
  </si>
  <si>
    <t>METALON CHAPA 18 - 30x20mm / (50X30MM)</t>
  </si>
  <si>
    <t>1.1</t>
  </si>
  <si>
    <t>FECHADURA DE EMBUTIR COM CILINDRO, EXTERNA, COMPLETA, ACABAMENTO PADRÃO MÉDIO, INCLUSO EXECUÇÃO DE FURO - FORNECIMENTO E INSTALAÇÃO. AF_12/2019</t>
  </si>
  <si>
    <t>FECHADURA DE EMBUTIR PARA PORTAS INTERNAS, COMPLETA, ACABAMENTO PADRÃO MÉDIO, COM EXECUÇÃO DE FURO - FORNECIMENTO E INSTALAÇÃO. AF_12/2019</t>
  </si>
  <si>
    <t>JANELA DE AÇO TIPO BASCULANTE PARA VIDROS, COM BATENTE, FERRAGENS E PINTURA ANTICORROSIVA. EXCLUSIVE VIDROS, ACABAMENTO, ALIZAR E CONTRAMARCO. FORNECIMENTO E INSTALAÇÃO. AF_12/2019</t>
  </si>
  <si>
    <t>CONTRAMARCO DE AÇO, FIXAÇÃO COM ARGAMASSA - FORNECIMENTO E INSTALAÇÃO. AF_12/2019</t>
  </si>
  <si>
    <t>PORTA EM ALUMÍNIO DE ABRIR TIPO VENEZIANA COM GUARNIÇÃO, FIXAÇÃO COM PARAFUSOS - FORNECIMENTO E INSTALAÇÃO. AF_12/2019</t>
  </si>
  <si>
    <t>TARJETA TIPO LIVRE/OCUPADO PARA PORTA DE BANHEIRO. AF_12/2019</t>
  </si>
  <si>
    <t>CABO ELETRÔNICO CATEGORIA 5E, INSTALADO EM EDIFICAÇÃO RESIDENCIAL - FORNECIMENTO E INSTALAÇÃO. AF_11/2019</t>
  </si>
  <si>
    <t>PATCH PANEL 24 PORTAS, CATEGORIA 5E - FORNECIMENTO E INSTALAÇÃO. AF_11/2019</t>
  </si>
  <si>
    <t>TOMADA DE REDE RJ45 - FORNECIMENTO E INSTALAÇÃO. AF_11/2019</t>
  </si>
  <si>
    <t>ARGAMASSA TRAÇO 1:3 (EM VOLUME DE CIMENTO E AREIA MÉDIA ÚMIDA), PREPARO MECÂNICO COM BETONEIRA 400 L. AF_08/2019</t>
  </si>
  <si>
    <t>ARGAMASSA TRAÇO 1:3 (EM VOLUME DE CIMENTO E AREIA MÉDIA ÚMIDA), PREPARO MECÂNICO COM BETONEIRA 600 L. AF_08/2019</t>
  </si>
  <si>
    <t>LIMPEZA DE PISO CERÂMICO OU PORCELANATO COM VASSOURA A SECO. AF_04/2019</t>
  </si>
  <si>
    <t>TÉCNICO EM SEGURANÇA DO TRABALHO COM ENCARGOS COMPLEMENTARES</t>
  </si>
  <si>
    <t>ED-48182</t>
  </si>
  <si>
    <t>ED-48274</t>
  </si>
  <si>
    <t>ED-48275</t>
  </si>
  <si>
    <t>ED-48337</t>
  </si>
  <si>
    <t>ED-48348</t>
  </si>
  <si>
    <t>ED-48367</t>
  </si>
  <si>
    <t>ED-48375</t>
  </si>
  <si>
    <t>ED-48472</t>
  </si>
  <si>
    <t>ED-14740</t>
  </si>
  <si>
    <t>ED-48669</t>
  </si>
  <si>
    <t>ED-48670</t>
  </si>
  <si>
    <t>ED-15114</t>
  </si>
  <si>
    <t>ED-15115</t>
  </si>
  <si>
    <t>ED-15116</t>
  </si>
  <si>
    <t>ED-49447</t>
  </si>
  <si>
    <t>ED-49812</t>
  </si>
  <si>
    <t>ED-49932</t>
  </si>
  <si>
    <t>ED-49915</t>
  </si>
  <si>
    <t>ED-49883</t>
  </si>
  <si>
    <t>ED-50066</t>
  </si>
  <si>
    <t>ED-50034</t>
  </si>
  <si>
    <t>ED-50029</t>
  </si>
  <si>
    <t>ED-50027</t>
  </si>
  <si>
    <t>ED-50028</t>
  </si>
  <si>
    <t>ED-49984</t>
  </si>
  <si>
    <t>ED-50146</t>
  </si>
  <si>
    <t>ED-50133</t>
  </si>
  <si>
    <t>ED-50206</t>
  </si>
  <si>
    <t>ED-50207</t>
  </si>
  <si>
    <t>ED-50201</t>
  </si>
  <si>
    <t>ED-50205</t>
  </si>
  <si>
    <t>ED-50348</t>
  </si>
  <si>
    <t>ED-9013</t>
  </si>
  <si>
    <t>ED-50525</t>
  </si>
  <si>
    <t>ED-50516</t>
  </si>
  <si>
    <t>ED-50655</t>
  </si>
  <si>
    <t>ED-50684</t>
  </si>
  <si>
    <t>ED-50708</t>
  </si>
  <si>
    <t>ED-50986</t>
  </si>
  <si>
    <t>ED-13932</t>
  </si>
  <si>
    <t>ED-51055</t>
  </si>
  <si>
    <t>ED-51092</t>
  </si>
  <si>
    <t>U</t>
  </si>
  <si>
    <t>DISPENSER EM PLÁSTICO PARA PAPEL TOALHA 2 OU 3 FOLHAS</t>
  </si>
  <si>
    <t>VÁLVULA DE ESFERA EM LATÃO, DIÂMETRO DE 1/2" NPT</t>
  </si>
  <si>
    <t>VÁLVULA DE ESFERA EM LATÃO, DIÂMETRO DE 3/4" NPT</t>
  </si>
  <si>
    <t>RÉGUA COM 8 TOMADAS (2P+T), PARA FIXAÇÃO NO RACK DE 19" (1U)</t>
  </si>
  <si>
    <t>CANALETA PARA DRENAGEM, EM CONCRETO COM FCK 15MPA, MOLDADA IN LOCO, SEÇÃO 15X15CM, FORMA EM MADEIRA, EXCLUSIVE TAMPA, INCLUSIVE ESCAVAÇÃO, REATERRO COM TRANSPORTE E RETIRADA DO MATERIAL ESCAVADO (EM CAÇAMBA)</t>
  </si>
  <si>
    <t>FORNECIMENTO E ASSENTAMENTO DE TUBO PVC RÍGIDO, DRENAGEM/PLUVIAL, PBV - SÉRIE NORMAL, DN 100 MM (4"), INCLUSIVE CONEXÕES</t>
  </si>
  <si>
    <t>FORNECIMENTO E ASSENTAMENTO DE TUBO PVC RÍGIDO, DRENAGEM/PLUVIAL, PBV - SÉRIE NORMAL, DN 150 MM (6"), INCLUSIVE CONEXÕES</t>
  </si>
  <si>
    <t xml:space="preserve">LASTRO DE CONCRETO MAGRO, INCLUSIVE TRANSPORTE, LANÇAMENTO E ADENSAMENTO </t>
  </si>
  <si>
    <t>FORNECIMENTO E ASSENTAMENTO DE TUBO DE POLIPROPILENO (PPR), PRESSÃO DE 20 KGF/CM², INCLUSIVE CONEXÕES E SUPORTES, D = 63 MM (NBR 15813)</t>
  </si>
  <si>
    <t>FORNECIMENTO E ASSENTAMENTO DE TUBO PVC RÍGIDO, ESGOTO, PB - SÉRIE NORMAL, DN 40MM (1.1/2"), INCLUSIVE CONEXÕES</t>
  </si>
  <si>
    <t>FORNECIMENTO E ASSENTAMENTO DE TUBO PVC RÍGIDO, ESGOTO, PBV - SÉRIE NORMAL, DN 100 MM (4"), INCLUSIVE CONEXÕES</t>
  </si>
  <si>
    <t>FORNECIMENTO E ASSENTAMENTO DE TUBO PVC RÍGIDO, ESGOTO, PBV - SÉRIE NORMAL, DN 50 MM (2"), INCLUSIVE CONEXÕES</t>
  </si>
  <si>
    <t>FORNECIMENTO E ASSENTAMENTO DE TUBO PVC RÍGIDO, ESGOTO, PBV - SÉRIE NORMAL, DN 75 MM (3"), INCLUSIVE CONEXÕES</t>
  </si>
  <si>
    <t>FORNECIMENTO E ASSENTAMENTO DE TUBO PVC RÍGIDO SOLDÁVEL, ÁGUA FRIA, DN 20 MM (1/2"), INCLUSIVE CONEXÕES</t>
  </si>
  <si>
    <t>FORNECIMENTO E ASSENTAMENTO DE TUBO PVC RÍGIDO SOLDÁVEL, ÁGUA FRIA, DN 25 MM (3/4") , INCLUSIVE CONEXÕES</t>
  </si>
  <si>
    <t>FORNECIMENTO E ASSENTAMENTO DE TUBO PVC RÍGIDO SOLDÁVEL, ÁGUA FRIA, DN 32 MM (1") , INCLUSIVE CONEXÕES</t>
  </si>
  <si>
    <t>FORNECIMENTO E ASSENTAMENTO DE TUBO PVC RÍGIDO SOLDÁVEL, ÁGUA FRIA, DN 50 MM (1.1/2"), INCLUSIVE CONEXÕES</t>
  </si>
  <si>
    <t>FORNECIMENTO E ASSENTAMENTO DE TUBO PVC RÍGIDO SOLDÁVEL, ÁGUA FRIA, DN 85 MM (3"), INCLUSIVE CONEXÕES</t>
  </si>
  <si>
    <t>MÊS</t>
  </si>
  <si>
    <t>PINTURA COM VERNIZ ACRÍLICO EM ALVENARIA OU CONCRETO, DUAS (2) DEMÃOS, INCLUSIVE PREPARAÇÃO DA SUPERFÍCIE COM LIXAMENTO</t>
  </si>
  <si>
    <t>CABO DE COBRE NU #25MM2 - 7 FIOSX2,06MM, PARA ELEMENTOS DE CAPTAÇÃO/ANEL DE CINTAMENTO (SPDA), INCLUSIVE PRESILHA DE FIXAÇÃO</t>
  </si>
  <si>
    <t>PR A1</t>
  </si>
  <si>
    <t>ESCAVACAO MANUAL H &lt;= 1.5M</t>
  </si>
  <si>
    <t>LOCAÇÃO VEICULO TIPO PICAPE LEVE C/ SEGURO SEM COMBUSTÍVEL</t>
  </si>
  <si>
    <t>COMPOSIÇÕES DE PREÇO UNITÁRIO</t>
  </si>
  <si>
    <t>ENCHIMENTO DE AREIA PARA DRENO, LANÇAMENTO MECANIZADO. AF_07/2021</t>
  </si>
  <si>
    <t>ESTACA BROCA DE CONCRETO, DIÂMETRO DE 20CM, ESCAVAÇÃO MANUAL COM TRADO CONCHA, COM ARMADURA DE ARRANQUE. AF_05/2020</t>
  </si>
  <si>
    <t>COMPACTAÇÃO MECÂNICA DE SOLO PARA EXECUÇÃO DE RADIER, PISO DE CONCRETO OU LAJE SOBRE SOLO, COM COMPACTADOR DE SOLOS A PERCUSSÃO. AF_09/2021</t>
  </si>
  <si>
    <t>EXECUÇÃO DE RADIER, ESPESSURA DE 10 CM, FCK = 30 MPA, COM USO DE FORMAS EM MADEIRA SERRADA. AF_09/2021</t>
  </si>
  <si>
    <t>FABRICAÇÃO DE ESCORAS DO TIPO PONTALETE, EM MADEIRA, PARA PÉ-DIREITO SIMPLES. AF_09/2020</t>
  </si>
  <si>
    <t>MONTAGEM E DESMONTAGEM DE FÔRMA DE LAJE MACIÇA, PÉ-DIREITO SIMPLES, EM MADEIRA SERRADA, 1 UTILIZAÇÃO. AF_09/2020</t>
  </si>
  <si>
    <t>GRAUTEAMENTO VERTICAL EM ALVENARIA ESTRUTURAL. AF_09/2021</t>
  </si>
  <si>
    <t>CONCRETO FCK = 25MPA, TRAÇO 1:2,3:2,7 (EM MASSA SECA DE CIMENTO/ AREIA MÉDIA/ BRITA 1) - PREPARO MECÂNICO COM BETONEIRA 400 L. AF_05/2021</t>
  </si>
  <si>
    <t>ELETRODUTO RÍGIDO ROSCÁVEL, PVC, DN 60 MM (2"), PARA REDE ENTERRADA DE DISTRIBUIÇÃO DE ENERGIA ELÉTRICA - FORNECIMENTO E INSTALAÇÃO. AF_12/2021</t>
  </si>
  <si>
    <t>ELETRODUTO FLEXÍVEL CORRUGADO, PEAD, DN 63 (2"), PARA REDE ENTERRADA DE DISTRIBUIÇÃO DE ENERGIA ELÉTRICA - FORNECIMENTO E INSTALAÇÃO. AF_12/2021</t>
  </si>
  <si>
    <t>ELETRODUTO FLEXÍVEL CORRUGADO, PEAD, DN 100 (4"), PARA REDE ENTERRADA DE DISTRIBUIÇÃO DE ENERGIA ELÉTRICA - FORNECIMENTO E INSTALAÇÃO. AF_12/2021</t>
  </si>
  <si>
    <t>CAIXA ENTERRADA ELÉTRICA RETANGULAR, EM CONCRETO PRÉ-MOLDADO, FUNDO COM BRITA, DIMENSÕES INTERNAS: 0,3X0,3X0,3 M. AF_12/2020</t>
  </si>
  <si>
    <t>CAIXA ENTERRADA ELÉTRICA RETANGULAR, EM CONCRETO PRÉ-MOLDADO, FUNDO COM BRITA, DIMENSÕES INTERNAS: 0,6X0,6X0,5 M. AF_12/2020</t>
  </si>
  <si>
    <t>DISJUNTOR MONOPOLAR TIPO DIN, CORRENTE NOMINAL DE 10A - FORNECIMENTO E INSTALAÇÃO. AF_10/2020</t>
  </si>
  <si>
    <t>DISJUNTOR MONOPOLAR TIPO DIN, CORRENTE NOMINAL DE 16A - FORNECIMENTO E INSTALAÇÃO. AF_10/2020</t>
  </si>
  <si>
    <t>DISJUNTOR BIPOLAR TIPO DIN, CORRENTE NOMINAL DE 10A - FORNECIMENTO E INSTALAÇÃO. AF_10/2020</t>
  </si>
  <si>
    <t>DISJUNTOR BIPOLAR TIPO DIN, CORRENTE NOMINAL DE 16A - FORNECIMENTO E INSTALAÇÃO. AF_10/2020</t>
  </si>
  <si>
    <t>DISJUNTOR BIPOLAR TIPO DIN, CORRENTE NOMINAL DE 20A - FORNECIMENTO E INSTALAÇÃO. AF_10/2020</t>
  </si>
  <si>
    <t>DISJUNTOR BIPOLAR TIPO DIN, CORRENTE NOMINAL DE 25A - FORNECIMENTO E INSTALAÇÃO. AF_10/2020</t>
  </si>
  <si>
    <t>DISJUNTOR BIPOLAR TIPO DIN, CORRENTE NOMINAL DE 32A - FORNECIMENTO E INSTALAÇÃO. AF_10/2020</t>
  </si>
  <si>
    <t>DISJUNTOR TRIPOLAR TIPO DIN, CORRENTE NOMINAL DE 16A - FORNECIMENTO E INSTALAÇÃO. AF_10/2020</t>
  </si>
  <si>
    <t>DISJUNTOR TRIPOLAR TIPO DIN, CORRENTE NOMINAL DE 20A - FORNECIMENTO E INSTALAÇÃO. AF_10/2020</t>
  </si>
  <si>
    <t>QUADRO DE DISTRIBUIÇÃO DE ENERGIA EM CHAPA DE AÇO GALVANIZADO, DE EMBUTIR, COM BARRAMENTO TRIFÁSICO, PARA 30 DISJUNTORES DIN 150A - FORNECIMENTO E INSTALAÇÃO. AF_10/2020</t>
  </si>
  <si>
    <t>DISJUNTOR TERMOMAGNÉTICO TRIPOLAR , CORRENTE NOMINAL DE 125A - FORNECIMENTO E INSTALAÇÃO. AF_10/2020</t>
  </si>
  <si>
    <t>CONTATOR TRIPOLAR I NOMINAL 22A - FORNECIMENTO E INSTALAÇÃO. AF_10/2020</t>
  </si>
  <si>
    <t>LUMINÁRIA DE EMERGÊNCIA, COM 30 LÂMPADAS LED DE 2 W, SEM REATOR - FORNECIMENTO E INSTALAÇÃO. AF_02/2020</t>
  </si>
  <si>
    <t>RELÉ FOTOELÉTRICO PARA COMANDO DE ILUMINAÇÃO EXTERNA 1000 W - FORNECIMENTO E INSTALAÇÃO. AF_08/2020</t>
  </si>
  <si>
    <t>ABRIGO PARA HIDRANTE, 75X45X17CM, COM REGISTRO GLOBO ANGULAR 45 GRAUS 2 1/2", ADAPTADOR STORZ 2 1/2", MANGUEIRA DE INCÊNDIO 15M 2 1/2" E ESGUICHO EM LATÃO 2 1/2" - FORNECIMENTO E INSTALAÇÃO. AF_10/2020</t>
  </si>
  <si>
    <t>TANQUE DE LOUÇA BRANCA COM COLUNA, 30L OU EQUIVALENTE - FORNECIMENTO E INSTALAÇÃO. AF_01/2020</t>
  </si>
  <si>
    <t>SIFÃO DO TIPO FLEXÍVEL EM PVC 1  X 1.1/2  - FORNECIMENTO E INSTALAÇÃO. AF_01/2020</t>
  </si>
  <si>
    <t>ENGATE FLEXÍVEL EM INOX, 1/2  X 40CM - FORNECIMENTO E INSTALAÇÃO. AF_01/2020</t>
  </si>
  <si>
    <t>LAVATÓRIO LOUÇA BRANCA SUSPENSO, 29,5 X 39CM OU EQUIVALENTE, PADRÃO POPULAR - FORNECIMENTO E INSTALAÇÃO. AF_01/2020</t>
  </si>
  <si>
    <t>VASO SANITÁRIO SIFONADO COM CAIXA ACOPLADA LOUÇA BRANCA - PADRÃO MÉDIO, INCLUSO ENGATE FLEXÍVEL EM METAL CROMADO, 1/2  X 40CM - FORNECIMENTO E INSTALAÇÃO. AF_01/2020</t>
  </si>
  <si>
    <t>CUBA DE EMBUTIR DE AÇO INOXIDÁVEL MÉDIA, INCLUSO VÁLVULA TIPO AMERICANA EM METAL CROMADO E SIFÃO FLEXÍVEL EM PVC - FORNECIMENTO E INSTALAÇÃO. AF_01/2020</t>
  </si>
  <si>
    <t>CUBA DE EMBUTIR OVAL EM LOUÇA BRANCA, 35 X 50CM OU EQUIVALENTE, INCLUSO VÁLVULA EM METAL CROMADO E SIFÃO FLEXÍVEL EM PVC - FORNECIMENTO E INSTALAÇÃO. AF_01/2020</t>
  </si>
  <si>
    <t>PAPELEIRA DE PAREDE EM METAL CROMADO SEM TAMPA, INCLUSO FIXAÇÃO. AF_01/2020</t>
  </si>
  <si>
    <t>SABONETEIRA PLASTICA TIPO DISPENSER PARA SABONETE LIQUIDO COM RESERVATORIO 800 A 1500 ML, INCLUSO FIXAÇÃO. AF_01/2020</t>
  </si>
  <si>
    <t>BARRA DE APOIO RETA, EM ACO INOX POLIDO, COMPRIMENTO 70 CM,  FIXADA NA PAREDE - FORNECIMENTO E INSTALAÇÃO. AF_01/2020</t>
  </si>
  <si>
    <t>BARRA DE APOIO RETA, EM ACO INOX POLIDO, COMPRIMENTO 80 CM,  FIXADA NA PAREDE - FORNECIMENTO E INSTALAÇÃO. AF_01/2020</t>
  </si>
  <si>
    <t>CAIXA DE GORDURA ESPECIAL (CAPACIDADE: 312 L - PARA ATÉ 146 PESSOAS SERVIDAS NO PICO), RETANGULAR, EM ALVENARIA COM BLOCOS DE CONCRETO, DIMENSÕES INTERNAS = 0,4X1,2 M, ALTURA INTERNA = 1 M. AF_12/2020</t>
  </si>
  <si>
    <t>REGISTRO DE GAVETA BRUTO, LATÃO, ROSCÁVEL, 3/4", COM ACABAMENTO E CANOPLA CROMADOS - FORNECIMENTO E INSTALAÇÃO. AF_08/2021</t>
  </si>
  <si>
    <t>REGISTRO DE GAVETA BRUTO, LATÃO, ROSCÁVEL, 1 1/2", COM ACABAMENTO E CANOPLA CROMADOS - FORNECIMENTO E INSTALAÇÃO. AF_08/2021</t>
  </si>
  <si>
    <t>TORNEIRA DE BOIA PARA CAIXA D'ÁGUA, ROSCÁVEL, 3/4" - FORNECIMENTO E INSTALAÇÃO. AF_08/2021</t>
  </si>
  <si>
    <t>ESCAVAÇÃO MECANIZADA DE VALA COM PROFUNDIDADE ATÉ 1,5 M (MÉDIA MONTANTE E JUSANTE/UMA COMPOSIÇÃO POR TRECHO), RETROESCAV. (0,26 M3), LARGURA DE 0,8 M A 1,5 M, EM SOLO DE 1A CATEGORIA, LOCAIS COM BAIXO NÍVEL DE INTERFERÊNCIA. AF_02/2021</t>
  </si>
  <si>
    <t>ESCAVAÇÃO MANUAL DE VALA COM PROFUNDIDADE MENOR OU IGUAL A 1,30 M. AF_02/2021</t>
  </si>
  <si>
    <t>PREPARO DE FUNDO DE VALA COM LARGURA MENOR QUE 1,5 M (ACERTO DO SOLO NATURAL). AF_08/2020</t>
  </si>
  <si>
    <t>LIXAMENTO MANUAL EM SUPERFÍCIES METÁLICAS EM OBRA. AF_01/2020</t>
  </si>
  <si>
    <t>PINTURA COM TINTA ALQUÍDICA DE ACABAMENTO (ESMALTE SINTÉTICO FOSCO) APLICADA A ROLO OU PINCEL SOBRE SUPERFÍCIES METÁLICAS (EXCETO PERFIL) EXECUTADO EM OBRA (02 DEMÃOS). AF_01/2020</t>
  </si>
  <si>
    <t>SOLEIRA EM GRANITO, LARGURA 15 CM, ESPESSURA 2,0 CM. AF_09/2020</t>
  </si>
  <si>
    <t>CONTRAPISO EM ARGAMASSA TRAÇO 1:4 (CIMENTO E AREIA), PREPARO MECÂNICO COM BETONEIRA 400 L, APLICADO EM ÁREAS MOLHADAS SOBRE LAJE, ADERIDO, ACABAMENTO NÃO REFORÇADO, ESPESSURA 3CM. AF_07/2021</t>
  </si>
  <si>
    <t>PEITORIL LINEAR EM GRANITO OU MÁRMORE, L = 15CM, COMPRIMENTO DE ATÉ 2M, ASSENTADO COM ARGAMASSA 1:6 COM ADITIVO. AF_11/2020</t>
  </si>
  <si>
    <t>LIMPEZA DE PISO CERÂMICO OU PORCELANATO UTILIZANDO DETERGENTE NEUTRO E ESCOVAÇÃO MANUAL. AF_04/2019</t>
  </si>
  <si>
    <t>LIMPEZA DE REVESTIMENTO CERÂMICO EM PAREDE UTILIZANDO DETERGENTE NEUTRO E ESCOVAÇÃO MANUAL. AF_04/2019</t>
  </si>
  <si>
    <t>LIMPEZA DE LAVATÓRIO DE LOUÇA COM BANCADA DE PEDRA, INCLUSIVE METAIS CORRESPONDENTES. AF_04/2019</t>
  </si>
  <si>
    <t>LIMPEZA DE BACIA SANITÁRIA, BIDÊ OU MICTÓRIO EM LOUÇA, INCLUSIVE METAIS CORRESPONDENTES. AF_04/2019</t>
  </si>
  <si>
    <t>LIMPEZA DE JANELA DE VIDRO COM CAIXILHO EM AÇO/ALUMÍNIO/PVC. AF_04/2019</t>
  </si>
  <si>
    <t>LIMPEZA DE PORTA EM AÇO/ALUMÍNIO. AF_04/2019</t>
  </si>
  <si>
    <t>LIMPEZA DE PORTA DE VIDRO COM CAIXILHO EM AÇO/ ALUMÍNIO/ PVC. AF_04/2019</t>
  </si>
  <si>
    <t>TRANSPORTE COM CAMINHÃO BASCULANTE DE 14 M³, EM VIA URBANA PAVIMENTADA, DMT ATÉ 30 KM (UNIDADE: M3XKM). AF_07/2020</t>
  </si>
  <si>
    <t>TRANSPORTE COM CAMINHÃO BASCULANTE DE 6 M³, EM VIA URBANA PAVIMENTADA, DMT ATÉ 30 KM (UNIDADE: M3XKM). AF_07/2020</t>
  </si>
  <si>
    <t>BARRACÃO DE OBRA PARA ESCRITÓRIO DA FISCALIZAÇÃO TIPO-I, ÁREA INTERNA 18,15M2, EM CHAPA DE COMPENSADO RESINADO, INCLUSIVE MOBILIÁRIO (OBRA DE PEQUENO A MÉDIO PORTE, EFETIVO ATÉ 60 HOMENS) - PADRÃO DER-MG</t>
  </si>
  <si>
    <t>BARRACÃO DE OBRA PARA REFEITÓRIO TIPO-I, ÁREA INTERNA 18,15M2, EM CHAPA DE COMPENSADO RESINADO (OBRA DE MÉDIO PORTE, EFETIVO DE 30 A 60 HOMENS), PADRÃO DER-MG</t>
  </si>
  <si>
    <t>ED-16342</t>
  </si>
  <si>
    <t>LIGAÇÃO PROVISÓRIA DE ENERGIA ELÉTRICA PARA CONTAINER</t>
  </si>
  <si>
    <t>ED-16350</t>
  </si>
  <si>
    <t>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t>
  </si>
  <si>
    <t>ED-16353</t>
  </si>
  <si>
    <t>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t>
  </si>
  <si>
    <t>RODABANCA/FRONTÃO PARA BANCADA EM GRANITO, COR CINZA ANDORINHA, ESP. 2CM, ALTURA DE 10CM, INCLUSIVE REJUNTAMENTO EM MASSA PLÁSTICA NA COR DA PEDRA</t>
  </si>
  <si>
    <t>ED-21636</t>
  </si>
  <si>
    <t>TESTEIRA PARA BANCADA EM GRANITO, COR CINZA ANDORINHA, ESP. 2CM, ALTURA DE 10CM, INCLUSIVE POLIMENTO, CORTE/COLAGEM EM MEIA ESQUADRIA E MASSA PLÁSTICA NA COR DA PEDRA</t>
  </si>
  <si>
    <t>PERFILADO LISO (38X38)MM EM CHAPA DE AÇO GALVANIZADO #18, COM TRATAMENTO PRÉ-ZINCADO, INCLUSIVE FIXAÇÃO SUPERIOR, CONEXÕES E ACESSÓRIOS, EXCLUSIVE TAMPA DE ENCAIXE</t>
  </si>
  <si>
    <t>ED-19510</t>
  </si>
  <si>
    <t>ELETROCALHA LISA (100X50)MM EM CHAPA DE AÇO GALVANIZADO #18, COM TRATAMENTO PRÉ-ZINCADO, INCLUSIVE TAMPA DE ENCAIXE, FIXAÇÃO SUPERIOR, CONEXÕES E ACESSÓRIOS</t>
  </si>
  <si>
    <t>CAIXA DE INSPEÇÃO EM PVC, DIÂMETRO DE 30CM, ALTURA DE 30CM, COM TAMPA EM FERRO FUNDIDO, EXCLUSIVE HASTE DE ATERRAMENTO, INCLUSIVE INSTALAÇÃO</t>
  </si>
  <si>
    <t>RASGO EM ALVENARIA PARA PASSAGEM DE ELETRODUTO/TUBULAÇÃO, DIÂMETROS DE 32MM A 50MM (1.1/4" A 2"), EXCLUSIVE ENCHIMENTO</t>
  </si>
  <si>
    <t>BARRA DE APOIO EM AÇO INOX P/LAVATÓRIO RETANGULAR D=32MM L=49X64X49CM E=1,5MM (ABNT NBR 9050:2020)</t>
  </si>
  <si>
    <t>40.16.12</t>
  </si>
  <si>
    <t>LANÇAMENTO DE CONCRETO BOMBEÁVEL  EM ESTRUTURA</t>
  </si>
  <si>
    <t>GRUPO A - Despesas indiretas</t>
  </si>
  <si>
    <r>
      <rPr>
        <b/>
        <sz val="12"/>
        <rFont val="Arial"/>
        <family val="2"/>
      </rPr>
      <t>A.1</t>
    </r>
    <r>
      <rPr>
        <sz val="12"/>
        <rFont val="Arial"/>
        <family val="2"/>
      </rPr>
      <t xml:space="preserve"> - Administração central (AC)</t>
    </r>
  </si>
  <si>
    <r>
      <rPr>
        <b/>
        <sz val="12"/>
        <rFont val="Arial"/>
        <family val="2"/>
      </rPr>
      <t xml:space="preserve">A.2 - </t>
    </r>
    <r>
      <rPr>
        <sz val="12"/>
        <rFont val="Arial"/>
        <family val="2"/>
      </rPr>
      <t>Seguros (S) + Garantia (G)</t>
    </r>
  </si>
  <si>
    <r>
      <rPr>
        <b/>
        <sz val="12"/>
        <rFont val="Arial"/>
        <family val="2"/>
      </rPr>
      <t xml:space="preserve">A.3 - </t>
    </r>
    <r>
      <rPr>
        <sz val="12"/>
        <rFont val="Arial"/>
        <family val="2"/>
      </rPr>
      <t>Risco (R)</t>
    </r>
  </si>
  <si>
    <t>Total do grupo A</t>
  </si>
  <si>
    <t>GRUPO B - Bonificação</t>
  </si>
  <si>
    <r>
      <t xml:space="preserve">B.1 - </t>
    </r>
    <r>
      <rPr>
        <sz val="12"/>
        <rFont val="Arial"/>
        <family val="2"/>
      </rPr>
      <t>Lucro (L)</t>
    </r>
  </si>
  <si>
    <t>Total do grupo B</t>
  </si>
  <si>
    <t>Planilha de Composição do LDI (Lucros e Despesas Indiretas) - OBRA</t>
  </si>
  <si>
    <t>GRUPO C - Impostos (I)</t>
  </si>
  <si>
    <r>
      <rPr>
        <b/>
        <sz val="12"/>
        <rFont val="Arial"/>
        <family val="2"/>
      </rPr>
      <t xml:space="preserve">C.1 </t>
    </r>
    <r>
      <rPr>
        <sz val="12"/>
        <rFont val="Arial"/>
        <family val="2"/>
      </rPr>
      <t>- PIS</t>
    </r>
  </si>
  <si>
    <r>
      <rPr>
        <b/>
        <sz val="12"/>
        <rFont val="Arial"/>
        <family val="2"/>
      </rPr>
      <t xml:space="preserve">C.2 </t>
    </r>
    <r>
      <rPr>
        <sz val="12"/>
        <rFont val="Arial"/>
        <family val="2"/>
      </rPr>
      <t>- CONFINS</t>
    </r>
  </si>
  <si>
    <r>
      <rPr>
        <b/>
        <sz val="12"/>
        <rFont val="Arial"/>
        <family val="2"/>
      </rPr>
      <t>C.3</t>
    </r>
    <r>
      <rPr>
        <sz val="12"/>
        <rFont val="Arial"/>
        <family val="2"/>
      </rPr>
      <t xml:space="preserve"> - ISSQN</t>
    </r>
  </si>
  <si>
    <r>
      <rPr>
        <b/>
        <sz val="12"/>
        <rFont val="Arial"/>
        <family val="2"/>
      </rPr>
      <t>C.4 -</t>
    </r>
    <r>
      <rPr>
        <sz val="12"/>
        <rFont val="Arial"/>
        <family val="2"/>
      </rPr>
      <t xml:space="preserve"> INSS (CPRB)</t>
    </r>
  </si>
  <si>
    <t>Total do grupo C</t>
  </si>
  <si>
    <t>GRUPO D - Despesas Financeiras (DF)</t>
  </si>
  <si>
    <r>
      <t xml:space="preserve">D.1 - </t>
    </r>
    <r>
      <rPr>
        <sz val="12"/>
        <rFont val="Arial"/>
        <family val="2"/>
      </rPr>
      <t>Despesas Financeiras</t>
    </r>
  </si>
  <si>
    <t>Total do grupo D</t>
  </si>
  <si>
    <t>04) Para o cálculo do LDI considera-se a seguinte fórmula:</t>
  </si>
  <si>
    <r>
      <rPr>
        <b/>
        <sz val="10"/>
        <rFont val="Arial"/>
        <family val="2"/>
      </rPr>
      <t xml:space="preserve">                LDI (%) =((1 + AC + S + R + G) x (1 + DF) x (1+L))-1/(1 - I)   </t>
    </r>
    <r>
      <rPr>
        <sz val="10"/>
        <rFont val="Arial"/>
        <family val="2"/>
      </rPr>
      <t xml:space="preserve">    
</t>
    </r>
  </si>
  <si>
    <t>onde:                                                                                                                                                                                                                                    
AC = taxa de rateio da Administração Central;
S = taxa de seguros;
R = taxa de risco
G = taxa de garantias
DF = taxa das despesas financeiras;
L = taxa de lucro.
I = taxa de tributos;</t>
  </si>
  <si>
    <t>CPU-001</t>
  </si>
  <si>
    <t>03) O valor de LDI apresentado nesta planilha já está incluído nos custos unitários apresentados nas planilhas orçamentárias e cronograma.</t>
  </si>
  <si>
    <t>CORTE E DOBRA DE AÇO CA-50, DIÂMETRO DE 8,0 MM. AF_06/2022</t>
  </si>
  <si>
    <t>APLICAÇÃO DE LONA PLÁSTICA PARA EXECUÇÃO DE PAVIMENTOS DE CONCRETO. AF_04/2022</t>
  </si>
  <si>
    <t>UNXMES</t>
  </si>
  <si>
    <t>CALHA EM CHAPA GALVANIZADA, ESP. 0,65MM (GSG-24), COM DESENVOLVIMENTO DE 40CM, INCLUSIVE IÇAMENTO MANUAL VERTICAL</t>
  </si>
  <si>
    <t>REGISTRO DE GAVETA, TIPO BRUTO, ROSCÁVEL 3" (PARA TUBO SOLDÁVEL OU PPR DN 85MM/CPVC DN 89MM), INCLUSIVE VOLANTE PARA ACIONAMENTO</t>
  </si>
  <si>
    <t>CRONOGRAMA FÍSICO FINANCEIRO</t>
  </si>
  <si>
    <t>Valor Total da Estapa (R$)</t>
  </si>
  <si>
    <t>1º MÊS</t>
  </si>
  <si>
    <t>2º MÊS</t>
  </si>
  <si>
    <t>3º MÊS</t>
  </si>
  <si>
    <t>4º MÊS</t>
  </si>
  <si>
    <t>5º MÊS</t>
  </si>
  <si>
    <t>6º MÊS</t>
  </si>
  <si>
    <t>INSTALAÇÃO DE VIDRO IMPRESSO, E = 4 MM, EM ESQUADRIA DE ALUMÍNIO OU PVC, FIXADO COM BAGUETE. AF_01/2021_PS</t>
  </si>
  <si>
    <t>INSTALAÇÃO DE VIDRO TEMPERADO, E = 6 MM, ENCAIXADO EM PERFIL U. AF_01/2021_PS</t>
  </si>
  <si>
    <t>ESTRUTURA TRELIÇADA DE COBERTURA, TIPO ARCO, COM LIGAÇÕES SOLDADAS, INCLUSOS PERFIS METÁLICOS, CHAPAS METÁLICAS, MÃO DE OBRA E TRANSPORTE COM GUINDASTE - FORNECIMENTO E INSTALAÇÃO. AF_01/2020_PSA</t>
  </si>
  <si>
    <t>EXTINTOR DE INCÊNDIO PORTÁTIL COM CARGA DE PQS DE 6 KG, CLASSE BC - FORNECIMENTO E INSTALAÇÃO. AF_10/2020_PE</t>
  </si>
  <si>
    <t>RALO SIFONADO, PVC, DN 100 X 40 MM, JUNTA SOLDÁVEL, FORNECIDO E INSTALADO EM RAMAL DE DESCARGA OU EM RAMAL DE ESGOTO SANITÁRIO. AF_08/2022</t>
  </si>
  <si>
    <t>CAIXA SIFONADA, COM GRELHA QUADRADA, PVC, DN 150 X 150 X 50 MM, JUNTA SOLDÁVEL, FORNECIDA E INSTALADA EM RAMAL DE DESCARGA OU EM RAMAL DE ESGOTO SANITÁRIO. AF_08/2022</t>
  </si>
  <si>
    <t>ALVENARIA DE BLOCOS DE CONCRETO ESTRUTURAL 14X19X39 CM (ESPESSURA 14 CM), FBK = 4,5 MPA, UTILIZANDO COLHER DE PEDREIRO. AF_10/2022</t>
  </si>
  <si>
    <t>EXECUÇÃO DE PAVIMENTO EM PISO INTERTRAVADO, COM BLOCO RETANGULAR COR NATURAL DE 20 X 10 CM, ESPESSURA 6 CM. AF_10/2022</t>
  </si>
  <si>
    <t>PINTURA COM TINTA ACRÍLICA DE ACABAMENTO PULVERIZADA SOBRE SUPERFÍCIES METÁLICAS (EXCETO PERFIL) EXECUTADO EM OBRA (POR DEMÃO). AF_01/2020_PE</t>
  </si>
  <si>
    <t>PINTURA COM TINTA ALQUÍDICA DE ACABAMENTO (ESMALTE SINTÉTICO FOSCO) PULVERIZADA SOBRE SUPERFÍCIES METÁLICAS (EXCETO PERFIL) EXECUTADO EM OBRA (02 DEMÃOS). AF_01/2020_PE</t>
  </si>
  <si>
    <t>CHAPISCO APLICADO EM ALVENARIAS E ESTRUTURAS DE CONCRETO INTERNAS, COM COLHER DE PEDREIRO.  ARGAMASSA TRAÇO 1:3 COM PREPARO EM BETONEIRA 400L. AF_10/2022</t>
  </si>
  <si>
    <t xml:space="preserve">ACO CA-50, 10,0 MM, OU 12,5 MM, OU 16,0 MM, OU 20,0 MM, DOBRADO E CORTADO                                                                                                                                                                                                                                                                                                                                                                                                                                 </t>
  </si>
  <si>
    <t xml:space="preserve">ACO CA-60, 4,2 MM OU 5,0 MM, DOBRADO E CORTADO                                                                                                                                                                                                                                                                                                                                                                                                                                                            </t>
  </si>
  <si>
    <t xml:space="preserve">ADESIVO ACRILICO DE BASE AQUOSA / COLA DE CONTATO                                                                                                                                                                                                                                                                                                                                                                                                                                                         </t>
  </si>
  <si>
    <t xml:space="preserve">ADESIVO ESTRUTURAL A BASE DE RESINA EPOXI, BICOMPONENTE, PASTOSO (TIXOTROPICO)                                                                                                                                                                                                                                                                                                                                                                                                                            </t>
  </si>
  <si>
    <t xml:space="preserve">ADESIVO PLASTICO PARA PVC, FRASCO COM *850* GR                                                                                                                                                                                                                                                                                                                                                                                                                                                            </t>
  </si>
  <si>
    <t xml:space="preserve">ANEL DE VEDACAO, PVC FLEXIVEL, 100 MM, PARA SAIDA DE BACIA / VASO SANITARIO                                                                                                                                                                                                                                                                                                                                                                                                                               </t>
  </si>
  <si>
    <t xml:space="preserve">ARAME RECOZIDO 16 BWG, D = 1,65 MM (0,016 KG/M) OU 18 BWG, D = 1,25 MM (0,01 KG/M)                                                                                                                                                                                                                                                                                                                                                                                                                        </t>
  </si>
  <si>
    <t xml:space="preserve">ARGAMASSA COLANTE AC I PARA CERAMICAS                                                                                                                                                                                                                                                                                                                                                                                                                                                                     </t>
  </si>
  <si>
    <t xml:space="preserve">ARGAMASSA COLANTE TIPO AC III E                                                                                                                                                                                                                                                                                                                                                                                                                                                                           </t>
  </si>
  <si>
    <t xml:space="preserve">BARRA DE ACO CHATA, RETANGULAR (QUALQUER BITOLA)                                                                                                                                                                                                                                                                                                                                                                                                                                                          </t>
  </si>
  <si>
    <t xml:space="preserve">BUCHA DE NYLON SEM ABA S10, COM PARAFUSO DE 6,10 X 65 MM EM ACO ZINCADO COM ROSCA SOBERBA, CABECA CHATA E FENDA PHILLIPS                                                                                                                                                                                                                                                                                                                                                                                  </t>
  </si>
  <si>
    <t xml:space="preserve">CABO FLEXIVEL PVC 750 V, 3 CONDUTORES DE 1,5 MM2                                                                                                                                                                                                                                                                                                                                                                                                                                                          </t>
  </si>
  <si>
    <t xml:space="preserve">CANTONEIRA ACO ABAS IGUAIS (QUALQUER BITOLA), ESPESSURA ENTRE 1/8" E 1/4"                                                                                                                                                                                                                                                                                                                                                                                                                                 </t>
  </si>
  <si>
    <t xml:space="preserve">CIMENTO PORTLAND COMPOSTO CP II-32                                                                                                                                                                                                                                                                                                                                                                                                                                                                        </t>
  </si>
  <si>
    <t xml:space="preserve">CONCRETO USINADO BOMBEAVEL, CLASSE DE RESISTENCIA C25, COM BRITA 0 E 1, SLUMP = 130 +/- 20 MM, EXCLUI SERVICO DE BOMBEAMENTO (NBR 8953)                                                                                                                                                                                                                                                                                                                                                                   </t>
  </si>
  <si>
    <t xml:space="preserve">CONJ. DE FERRAGENS PARA PORTA DE VIDRO TEMPERADO, EM ZAMAC CROMADO, CONTEMPLANDO DOBRADICA INF., DOBRADICA SUP., PIVO PARA DOBRADICA INF., PIVO PARA DOBRADICA SUP., FECHADURA CENTRAL EM ZAMC. CROMADO, CONTRA FECHADURA DE PRESSAO                                                                                                                                                                                                                                                                      </t>
  </si>
  <si>
    <t xml:space="preserve">DESMOLDANTE PROTETOR PARA FORMAS DE MADEIRA, DE BASE OLEOSA EMULSIONADA EM AGUA                                                                                                                                                                                                                                                                                                                                                                                                                           </t>
  </si>
  <si>
    <t xml:space="preserve">DILUENTE AGUARRAS                                                                                                                                                                                                                                                                                                                                                                                                                                                                                         </t>
  </si>
  <si>
    <t xml:space="preserve">ELETRODO REVESTIDO AWS - E6013, DIAMETRO IGUAL A 2,50 MM                                                                                                                                                                                                                                                                                                                                                                                                                                                  </t>
  </si>
  <si>
    <t xml:space="preserve">ELETRODO REVESTIDO AWS - E7018, DIAMETRO IGUAL A 4,00 MM                                                                                                                                                                                                                                                                                                                                                                                                                                                  </t>
  </si>
  <si>
    <t xml:space="preserve">ESTOPA                                                                                                                                                                                                                                                                                                                                                                                                                                                                                                    </t>
  </si>
  <si>
    <t xml:space="preserve">FERROLHO COM FECHO / TRINCO REDONDO, EM ACO GALVANIZADO / ZINCADO, DE SOBREPOR, COM COMPRIMENTO DE 5" E ESPESSURA MINIMA DA CHAPA DE 0,90 MM                                                                                                                                                                                                                                                                                                                                                              </t>
  </si>
  <si>
    <t xml:space="preserve">FITA ISOLANTE ADESIVA ANTICHAMA, USO ATE 750 V, EM ROLO DE 19 MM X 5 M                                                                                                                                                                                                                                                                                                                                                                                                                                    </t>
  </si>
  <si>
    <t xml:space="preserve">FITA VEDA ROSCA EM ROLOS DE 18 MM X 10 M (L X C)                                                                                                                                                                                                                                                                                                                                                                                                                                                          </t>
  </si>
  <si>
    <t xml:space="preserve">FITA VEDA ROSCA EM ROLOS DE 18 MM X 50 M (L X C)                                                                                                                                                                                                                                                                                                                                                                                                                                                          </t>
  </si>
  <si>
    <t xml:space="preserve">FUNDO ANTICORROSIVO PARA METAIS FERROSOS (ZARCAO)                                                                                                                                                                                                                                                                                                                                                                                                                                                         </t>
  </si>
  <si>
    <t xml:space="preserve">GEOTEXTIL NAO TECIDO AGULHADO DE FILAMENTOS CONTINUOS 100% POLIESTER, RESITENCIA A TRACAO = 09 KN/M                                                                                                                                                                                                                                                                                                                                                                                                       </t>
  </si>
  <si>
    <t xml:space="preserve">JUNTA PLASTICA DE DILATACAO PARA PISOS, COR CINZA, 17 X 3 MM (ALTURA X ESPESSURA)                                                                                                                                                                                                                                                                                                                                                                                                                         </t>
  </si>
  <si>
    <t xml:space="preserve">LAJE PRE-MOLDADA TRELICADA (LAJOTAS + VIGOTAS) PARA PISO, UNIDIRECIONAL, SOBRECARGA DE 200 KG/M2, VAO ATE 6,00 M (SEM COLOCACAO)                                                                                                                                                                                                                                                                                                                                                                          </t>
  </si>
  <si>
    <t xml:space="preserve">LIXA D'AGUA EM FOLHA, GRAO 100                                                                                                                                                                                                                                                                                                                                                                                                                                                                            </t>
  </si>
  <si>
    <t xml:space="preserve">LOCACAO DE APRUMADOR METALICO DE PILAR, COM ALTURA E ANGULO REGULAVEIS, EXTENSAO DE *1,50* A *2,80* M                                                                                                                                                                                                                                                                                                                                                                                                     </t>
  </si>
  <si>
    <t xml:space="preserve">LOCACAO DE BARRA DE ANCORAGEM DE 0,80 A 1,20 M DE EXTENSAO, COM ROSCA DE 5/8", INCLUINDO PORCA E FLANGE                                                                                                                                                                                                                                                                                                                                                                                                   </t>
  </si>
  <si>
    <t xml:space="preserve">LOCACAO DE ESCORA METALICA TELESCOPICA, COM ALTURA REGULAVEL DE *1,80* A *3,20* M, COM CAPACIDADE DE CARGA DE NO MINIMO 1000 KGF (10 KN), INCLUSO TRIPE E FORCADO                                                                                                                                                                                                                                                                                                                                         </t>
  </si>
  <si>
    <t xml:space="preserve">LOCACAO DE VIGA SANDUICHE METALICA VAZADA PARA TRAVAMENTO DE PILARES, ALTURA DE *8* CM, LARGURA DE *6* CM E EXTENSAO DE 2 M                                                                                                                                                                                                                                                                                                                                                                               </t>
  </si>
  <si>
    <t xml:space="preserve">MANGUEIRA PARA GAS - GLP, PVC, TRANCADA, DIAMETRO DE 3/8", COMPRIMENTO DE 1M (NORMATIZADA)                                                                                                                                                                                                                                                                                                                                                                                                                </t>
  </si>
  <si>
    <t xml:space="preserve">MANOMETRO COM CAIXA EM ACO PINTADO, ESCALA *10* KGF/CM2 (*10* BAR), DIAMETRO NOMINAL DE *63* MM, CONEXAO DE 1/4"                                                                                                                                                                                                                                                                                                                                                                                          </t>
  </si>
  <si>
    <t xml:space="preserve">PARAFUSO DE ACO ZINCADO COM ROSCA SOBERBA, CABECA CHATA E FENDA SIMPLES, DIAMETRO 4,2 MM, COMPRIMENTO * 32 * MM                                                                                                                                                                                                                                                                                                                                                                                           </t>
  </si>
  <si>
    <t xml:space="preserve">PARAFUSO NIQUELADO COM ACABAMENTO CROMADO PARA FIXAR PECA SANITARIA, INCLUI PORCA CEGA, ARRUELA E BUCHA DE NYLON TAMANHO S-10                                                                                                                                                                                                                                                                                                                                                                             </t>
  </si>
  <si>
    <t xml:space="preserve">PARAFUSO ZINCADO, AUTOBROCANTE, FLANGEADO, 4,2 MM X 19 MM                                                                                                                                                                                                                                                                                                                                                                                                                                                 </t>
  </si>
  <si>
    <t xml:space="preserve">PASTA PARA SOLDA DE TUBOS E CONEXOES DE COBRE (EMBALAGEM COM 250 G)                                                                                                                                                                                                                                                                                                                                                                                                                                       </t>
  </si>
  <si>
    <t xml:space="preserve">PATCH CORD (CABO DE REDE), CATEGORIA 6 (CAT 6) UTP, 23 AWG, 4 PARES, EXTENSAO DE 1,50 M                                                                                                                                                                                                                                                                                                                                                                                                                   </t>
  </si>
  <si>
    <t xml:space="preserve">PEDRA BRITADA N. 2 (19 A 38 MM) POSTO PEDREIRA/FORNECEDOR, SEM FRETE                                                                                                                                                                                                                                                                                                                                                                                                                                      </t>
  </si>
  <si>
    <t xml:space="preserve">PERFIL DE ALUMINIO ANODIZADO                                                                                                                                                                                                                                                                                                                                                                                                                                                                              </t>
  </si>
  <si>
    <t xml:space="preserve">PLACA CIMENTICIA LISA E = 10 MM, DE 1,20 X *2,50* M (SEM AMIANTO)                                                                                                                                                                                                                                                                                                                                                                                                                                         </t>
  </si>
  <si>
    <t xml:space="preserve">PONTALETE *7,5 X 7,5* CM EM PINUS, MISTA OU EQUIVALENTE DA REGIAO - BRUTA                                                                                                                                                                                                                                                                                                                                                                                                                                 </t>
  </si>
  <si>
    <t xml:space="preserve">PREGO DE ACO POLIDO COM CABECA DUPLA 17 X 27 (2 1/2 X 11)                                                                                                                                                                                                                                                                                                                                                                                                                                                 </t>
  </si>
  <si>
    <t xml:space="preserve">PREGO DE ACO POLIDO COM CABECA 15 X 15 (1 1/4 X 13)                                                                                                                                                                                                                                                                                                                                                                                                                                                       </t>
  </si>
  <si>
    <t xml:space="preserve">PREGO DE ACO POLIDO COM CABECA 17 X 21 (2 X 11)                                                                                                                                                                                                                                                                                                                                                                                                                                                           </t>
  </si>
  <si>
    <t xml:space="preserve">PREGO DE ACO POLIDO COM CABECA 17 X 24 (2 1/4 X 11)                                                                                                                                                                                                                                                                                                                                                                                                                                                       </t>
  </si>
  <si>
    <t xml:space="preserve">PREGO DE ACO POLIDO COM CABECA 18 X 30 (2 3/4 X 10)                                                                                                                                                                                                                                                                                                                                                                                                                                                       </t>
  </si>
  <si>
    <t xml:space="preserve">REJUNTE CIMENTICIO, QUALQUER COR                                                                                                                                                                                                                                                                                                                                                                                                                                                                          </t>
  </si>
  <si>
    <t xml:space="preserve">REJUNTE EPOXI, QUALQUER COR                                                                                                                                                                                                                                                                                                                                                                                                                                                                               </t>
  </si>
  <si>
    <t xml:space="preserve">SARRAFO *2,5 X 7,5* CM EM PINUS, MISTA OU EQUIVALENTE DA REGIAO - BRUTA                                                                                                                                                                                                                                                                                                                                                                                                                                   </t>
  </si>
  <si>
    <t xml:space="preserve">SELANTE ELASTICO MONOCOMPONENTE A BASE DE POLIURETANO (PU) PARA JUNTAS DIVERSAS                                                                                                                                                                                                                                                                                                                                                                                                                           </t>
  </si>
  <si>
    <t xml:space="preserve">SILICONE ACETICO USO GERAL INCOLOR 280 G                                                                                                                                                                                                                                                                                                                                                                                                                                                                  </t>
  </si>
  <si>
    <t xml:space="preserve">SOLDA ESTANHO/COBRE PARA CONEXOES DE COBRE, FIO 2,5 MM, CARRETEL 500 GR (SEM CHUMBO)                                                                                                                                                                                                                                                                                                                                                                                                                      </t>
  </si>
  <si>
    <t xml:space="preserve">SOLUCAO PREPARADORA / LIMPADORA PARA PVC, FRASCO COM 1000 CM3                                                                                                                                                                                                                                                                                                                                                                                                                                             </t>
  </si>
  <si>
    <t xml:space="preserve">TABUA *2,5 X 15 CM EM PINUS, MISTA OU EQUIVALENTE DA REGIAO - BRUTA                                                                                                                                                                                                                                                                                                                                                                                                                                       </t>
  </si>
  <si>
    <t xml:space="preserve">TARUGO DELIMITADOR DE PROFUNDIDADE EM ESPUMA DE POLIETILENO DE BAIXA DENSIDADE 10 MM, CINZA                                                                                                                                                                                                                                                                                                                                                                                                               </t>
  </si>
  <si>
    <t xml:space="preserve">TELA DE ARAME GALVANIZADA QUADRANGULAR / LOSANGULAR, FIO 2,77 MM (12 BWG), MALHA 10 X 10 CM, H = 2 M                                                                                                                                                                                                                                                                                                                                                                                                      </t>
  </si>
  <si>
    <t xml:space="preserve">TERMINAL METALICO A PRESSAO PARA 1 CABO DE 120 MM2, COM 1 FURO DE FIXACAO                                                                                                                                                                                                                                                                                                                                                                                                                                 </t>
  </si>
  <si>
    <t xml:space="preserve">TERMINAL METALICO A PRESSAO PARA 1 CABO DE 150 MM2, COM 1 FURO DE FIXACAO                                                                                                                                                                                                                                                                                                                                                                                                                                 </t>
  </si>
  <si>
    <t xml:space="preserve">TERMINAL METALICO A PRESSAO PARA 1 CABO DE 16 MM2, COM 1 FURO DE FIXACAO                                                                                                                                                                                                                                                                                                                                                                                                                                  </t>
  </si>
  <si>
    <t xml:space="preserve">TERMINAL METALICO A PRESSAO PARA 1 CABO DE 25 MM2, COM 1 FURO DE FIXACAO                                                                                                                                                                                                                                                                                                                                                                                                                                  </t>
  </si>
  <si>
    <t xml:space="preserve">TERMINAL METALICO A PRESSAO PARA 1 CABO DE 35 MM2, COM 1 FURO DE FIXACAO                                                                                                                                                                                                                                                                                                                                                                                                                                  </t>
  </si>
  <si>
    <t xml:space="preserve">TERMINAL METALICO A PRESSAO PARA 1 CABO DE 50 MM2, COM 1 FURO DE FIXACAO                                                                                                                                                                                                                                                                                                                                                                                                                                  </t>
  </si>
  <si>
    <t xml:space="preserve">TERMINAL METALICO A PRESSAO PARA 1 CABO DE 6 A 10 MM2, COM 1 FURO DE FIXACAO                                                                                                                                                                                                                                                                                                                                                                                                                              </t>
  </si>
  <si>
    <t xml:space="preserve">TERMINAL METALICO A PRESSAO PARA 1 CABO DE 70 MM2, COM 1 FURO DE FIXACAO                                                                                                                                                                                                                                                                                                                                                                                                                                  </t>
  </si>
  <si>
    <t xml:space="preserve">TINTA ESMALTE SINTETICO PREMIUM ACETINADO                                                                                                                                                                                                                                                                                                                                                                                                                                                                 </t>
  </si>
  <si>
    <t xml:space="preserve">TUBO ACO GALVANIZADO COM COSTURA, CLASSE MEDIA, DN 2.1/2", E = *3,65* MM, PESO *6,51* KG/M (NBR 5580)                                                                                                                                                                                                                                                                                                                                                                                                     </t>
  </si>
  <si>
    <t xml:space="preserve">TUBO PVC, SOLDAVEL, DE 20 MM, AGUA FRIA (NBR-5648)                                                                                                                                                                                                                                                                                                                                                                                                                                                        </t>
  </si>
  <si>
    <t xml:space="preserve">TUBO PVC, SOLDAVEL, DE 25 MM, AGUA FRIA (NBR-5648)                                                                                                                                                                                                                                                                                                                                                                                                                                                        </t>
  </si>
  <si>
    <t xml:space="preserve">TUBO PVC, SOLDAVEL, DE 32 MM, AGUA FRIA (NBR-5648)                                                                                                                                                                                                                                                                                                                                                                                                                                                        </t>
  </si>
  <si>
    <t xml:space="preserve">TUBO PVC, SOLDAVEL, DE 50 MM, AGUA FRIA (NBR-5648)                                                                                                                                                                                                                                                                                                                                                                                                                                                        </t>
  </si>
  <si>
    <t xml:space="preserve">TUBO PVC, SOLDAVEL, DE 85 MM, AGUA FRIA (NBR-5648)                                                                                                                                                                                                                                                                                                                                                                                                                                                        </t>
  </si>
  <si>
    <t xml:space="preserve">VALVULA DE RETENCAO VERTICAL, DE BRONZE (PN-16), 3/4", 200 PSI, EXTREMIDADES COM ROSCA                                                                                                                                                                                                                                                                                                                                                                                                                    </t>
  </si>
  <si>
    <t xml:space="preserve">VIDRO TEMPERADO INCOLOR E = 8 MM, SEM COLOCACAO                                                                                                                                                                                                                                                                                                                                                                                                                                                           </t>
  </si>
  <si>
    <t>ED-27088</t>
  </si>
  <si>
    <t>REMOÇÃO MANUAL DE GUIA DE MEIO-FIO PRÉ-MOLDADA EM CONCRETO, COM REAPROVEITAMENTO, INCLUSIVE AFASTAMENTO E EMPILHAMENTO, EXCLUSIVE TRANSPORTE E RETIRADA DO MATERIAL REMOVIDO NÃO REAPROVEITÁVEL</t>
  </si>
  <si>
    <t>LUMINÁRIA COMERCIAL COM ALETAS DE SOBREPOR COMPLETA, PARA QUATRO (4) LÂMPADAS TUBULARES LED 4X9W-ØT8, TEMPERATURA DA COR 6500K, FORNECIMENTO E INSTALAÇÃO, INCLUSIVE BASE E LÂMPADA</t>
  </si>
  <si>
    <t>CO-27390</t>
  </si>
  <si>
    <t>CO-27427</t>
  </si>
  <si>
    <t>CO-27428</t>
  </si>
  <si>
    <t>CO-27430</t>
  </si>
  <si>
    <t>CO-27468</t>
  </si>
  <si>
    <t>CO-28388</t>
  </si>
  <si>
    <t>PLANILHA ORÇAMENTÁRIA PARA CONSTRUÇÕES NOVAS - ÁREA ATÉ 1.000 M2</t>
  </si>
  <si>
    <t>PROJETO EXECUTIVO DE ESTRUTURA DE CONCRETO</t>
  </si>
  <si>
    <t>PROJETO EXECUTIVO DE ESTRUTURA METÁLICA</t>
  </si>
  <si>
    <t>PROJETO EXECUTIVO DE PREVENÇÃO E COMBATE A INCÊNDIO</t>
  </si>
  <si>
    <t>FONTE</t>
  </si>
  <si>
    <t>COMPOSIÇÕES - CEFET/MG</t>
  </si>
  <si>
    <t>Preço Unit. 
(sem BDI)</t>
  </si>
  <si>
    <t>Unid.</t>
  </si>
  <si>
    <t>DATA BASE</t>
  </si>
  <si>
    <t>-</t>
  </si>
  <si>
    <t>Data Base</t>
  </si>
  <si>
    <t>COTAÇÃO</t>
  </si>
  <si>
    <t>ASSENTAMENTO DE GUIA (MEIO-FIO) EM TRECHO RETO, CONFECCIONADA EM CONCRETO PRÉ-FABRICADO, DIMENSÕES 100X15X13X20 CM (COMPRIMENTO X BASE INFERIOR X BASE SUPERIOR X ALTURA). AF_01/2024</t>
  </si>
  <si>
    <t>LASTRO DE CONCRETO MAGRO, APLICADO EM PISOS, LAJES SOBRE SOLO OU RADIERS, ESPESSURA DE 3 CM. AF_01/2024</t>
  </si>
  <si>
    <t>LASTRO DE CONCRETO MAGRO, APLICADO EM PISOS, LAJES SOBRE SOLO OU RADIERS. AF_01/2024</t>
  </si>
  <si>
    <t>CONCRETAGEM DE VIGAS E LAJES, FCK=25 MPA, PARA LAJES PREMOLDADAS COM USO DE BOMBA - LANÇAMENTO, ADENSAMENTO E ACABAMENTO. AF_02/2022_PS</t>
  </si>
  <si>
    <t>IMPERMEABILIZAÇÃO DE SUPERFÍCIE COM MEMBRANA À BASE DE RESINA ACRÍLICA, 3 DEMÃOS. AF_09/2023</t>
  </si>
  <si>
    <t>ELETRODUTO FLEXÍVEL CORRUGADO REFORÇADO, PVC, DN 25 MM (3/4"), PARA CIRCUITOS TERMINAIS, INSTALADO EM PAREDE - FORNECIMENTO E INSTALAÇÃO. AF_03/2023</t>
  </si>
  <si>
    <t>ELETRODUTO FLEXÍVEL CORRUGADO REFORÇADO, PVC, DN 32 MM (1"), PARA CIRCUITOS TERMINAIS, INSTALADO EM PAREDE - FORNECIMENTO E INSTALAÇÃO. AF_03/2023</t>
  </si>
  <si>
    <t>CAIXA RETANGULAR 4" X 2" MÉDIA (1,30 M DO PISO), PVC, INSTALADA EM PAREDE - FORNECIMENTO E INSTALAÇÃO. AF_03/2023</t>
  </si>
  <si>
    <t>SUPORTE PARAFUSADO COM PLACA DE ENCAIXE 4" X 2" ALTO (2,00 M DO PISO) PARA PONTO ELÉTRICO - FORNECIMENTO E INSTALAÇÃO. AF_03/2023</t>
  </si>
  <si>
    <t>INTERRUPTOR SIMPLES (1 MÓDULO), 10A/250V, INCLUINDO SUPORTE E PLACA - FORNECIMENTO E INSTALAÇÃO. AF_03/2023</t>
  </si>
  <si>
    <t>INTERRUPTOR PARALELO (1 MÓDULO), 10A/250V, INCLUINDO SUPORTE E PLACA - FORNECIMENTO E INSTALAÇÃO. AF_03/2023</t>
  </si>
  <si>
    <t>INTERRUPTOR INTERMEDIÁRIO (1 MÓDULO), 10A/250V, INCLUINDO SUPORTE E PLACA - FORNECIMENTO E INSTALAÇÃO. AF_03/2023</t>
  </si>
  <si>
    <t>TOMADA MÉDIA DE EMBUTIR (1 MÓDULO), 2P+T 10 A, INCLUINDO SUPORTE E PLACA - FORNECIMENTO E INSTALAÇÃO. AF_03/2023</t>
  </si>
  <si>
    <t>TOMADA MÉDIA DE EMBUTIR (1 MÓDULO), 2P+T 20 A, INCLUINDO SUPORTE E PLACA - FORNECIMENTO E INSTALAÇÃO. AF_03/2023</t>
  </si>
  <si>
    <t>TOMADA MÉDIA DE EMBUTIR (2 MÓDULOS), 2P+T 20 A, INCLUINDO SUPORTE E PLACA - FORNECIMENTO E INSTALAÇÃO. AF_03/2023</t>
  </si>
  <si>
    <t>CORDOALHA DE COBRE NU 35 MM², NÃO ENTERRADA, COM ISOLADOR - FORNECIMENTO E INSTALAÇÃO. AF_08/2023</t>
  </si>
  <si>
    <t>CORDOALHA DE COBRE NU 50 MM², NÃO ENTERRADA, COM ISOLADOR - FORNECIMENTO E INSTALAÇÃO. AF_08/2023</t>
  </si>
  <si>
    <t>HASTE DE ATERRAMENTO, DIÂMETRO 5/8", COM 3 METROS - FORNECIMENTO E INSTALAÇÃO. AF_08/2023</t>
  </si>
  <si>
    <t>HASTE DE ATERRAMENTO, DIÂMETRO 3/4", COM 3 METROS - FORNECIMENTO E INSTALAÇÃO. AF_08/2023</t>
  </si>
  <si>
    <t>CONECTOR SPLIT-BOLT, PARA SPDA, PARA CABOS ATÉ 35 MM2 - FORNECIMENTO E INSTALAÇÃO. AF_08/2023</t>
  </si>
  <si>
    <t>RASGO LINEAR MANUAL EM ALVENARIA, PARA RAMAIS/ DISTRIBUIÇÃO DE INSTALAÇÕES HIDRÁULICAS, DIÂMETROS MAIORES QUE 40 MM E MENORES OU IGUAIS A 75 MM. AF_09/2023</t>
  </si>
  <si>
    <t>ESCAVAÇÃO MANUAL PARA BLOCO DE COROAMENTO OU SAPATA (INCLUINDO ESCAVAÇÃO PARA COLOCAÇÃO DE FÔRMAS). AF_01/2024</t>
  </si>
  <si>
    <t>ESCAVAÇÃO MANUAL PARA VIGA BALDRAME OU SAPATA CORRIDA (SEM ESCAVAÇÃO PARA COLOCAÇÃO DE FÔRMAS). AF_01/2024</t>
  </si>
  <si>
    <t>REATERRO MANUAL DE VALAS, COM COMPACTADOR DE SOLOS DE PERCUSSÃO. AF_08/2023</t>
  </si>
  <si>
    <t>PAREDE COM SISTEMA EM CHAPAS DE GESSO PARA DRYWALL, USO INTERNO, COM DUAS FACES SIMPLES E ESTRUTURA METÁLICA COM GUIAS SIMPLES, SEM VÃOS. AF_07/2023_PS</t>
  </si>
  <si>
    <t>FORNECIMENTO E INSTALAÇÃO DE PLACA DE OBRA COM CHAPA GALVANIZADA E ESTRUTURA DE MADEIRA. AF_03/2022_PS</t>
  </si>
  <si>
    <t>FUNDO SELADOR ACRÍLICO, APLICAÇÃO MANUAL EM TETO, UMA DEMÃO. AF_04/2023</t>
  </si>
  <si>
    <t>FUNDO SELADOR ACRÍLICO, APLICAÇÃO MANUAL EM PAREDE, UMA DEMÃO. AF_04/2023</t>
  </si>
  <si>
    <t>PINTURA LÁTEX ACRÍLICA PREMIUM, APLICAÇÃO MANUAL EM TETO, DUAS DEMÃOS. AF_04/2023</t>
  </si>
  <si>
    <t>PINTURA LÁTEX ACRÍLICA PREMIUM, APLICAÇÃO MANUAL EM PAREDES, DUAS DEMÃOS. AF_04/2023</t>
  </si>
  <si>
    <t>REMOÇÃO DE TAPUME/ CHAPAS METÁLICAS E DE MADEIRA, DE FORMA MANUAL, SEM REAPROVEITAMENTO. AF_09/2023</t>
  </si>
  <si>
    <t xml:space="preserve">CHUMBADOR DE ACO GALVANIZADO, 1" X 600 MM, PARA POSTES DE ACO COM BASE, INCLUSO PORCA E ARRUELA                                                                                                                                                                                                                                                                                                                                                                                                           </t>
  </si>
  <si>
    <t xml:space="preserve">LOCACAO DE CRUZETA, SIMPLES, PARA ESCORA METALICA, COMPRIMENTO ENTRE 50 A 60 CM, PARA ESCORA DE 1,80 A 3,20 METROS E TUBO EXTERNO ATE 48 MM DE DIAMETRO                                                                                                                                                                                                                                                                                                                                                   </t>
  </si>
  <si>
    <t xml:space="preserve">PERFIL "U" ENRIJECIDO, EM CHAPA DOBRADA DE ACO LAMINADO, E = 3,75 MM, H = 200 MM, L = 75 MM (9,94 KG/M)                                                                                                                                                                                                                                                                                                                                                                                                   </t>
  </si>
  <si>
    <t xml:space="preserve">REBITE DE REPUXO EM ALUMINIO VAZADO, DIAMETRO 3,2 X 8 MM DE COMPRIMENTO (1KG = 1025 UNIDADES)                                                                                                                                                                                                                                                                                                                                                                                                             </t>
  </si>
  <si>
    <t xml:space="preserve">TABUA NAO APARELHADA *2,5 X 20* CM, EM MACARANDUBA/MASSARANDUBA, ANGELIM OU EQUIVALENTE DA REGIAO - BRUTA                                                                                                                                                                                                                                                                                                                                                                                                 </t>
  </si>
  <si>
    <t>SINAPI - Deson.</t>
  </si>
  <si>
    <t>SINAPI (Insumo) - Deson.</t>
  </si>
  <si>
    <t>PORTÃO EM TUBO DE AÇO GALVANIZADO COM COSTURA, DIÂMETRO DE 1.1/2" (38,1MM), ESP. 2MM, COM TELA QUADRICULADA ONDULADA, TRAMA DE 1/2" (12,70MM), FIO 12 (2,77MM), EXCLUSIVE CADEADO E PINTURA</t>
  </si>
  <si>
    <t>RUFO E CONTRARRUFO EM CHAPA GALVANIZADA, ESP. 0,5MM (GSG-26), COM DESENVOLVIMENTO DE 25CM, INCLUSIVE IÇAMENTO MANUAL VERTICAL</t>
  </si>
  <si>
    <t>PLACA FOTOLUMINESCENTE PARA SINALIZAÇÃO DE EMERGÊNCIA, TIPO "A2", DIMENSÃO DA BASE 300MM, INCLUSIVE FIXAÇÃO</t>
  </si>
  <si>
    <t>PLACA FOTOLUMINESCENTE PARA SINALIZAÇÃO DE EMERGÊNCIA, TIPO "P2", DIÂMETRO DE 300MM, INCLUSIVE FIXAÇÃO</t>
  </si>
  <si>
    <t>PLACA FOTOLUMINESCENTE PARA SINALIZAÇÃO DE EMERGÊNCIA, TIPO "S12", DIMENSÃO (380X190)MM, INCLUSIVE FIXAÇÃO</t>
  </si>
  <si>
    <t>PLACA FOTOLUMINESCENTE PARA SINALIZAÇÃO DE EMERGÊNCIA, TIPO "S2", DIMENSÃO (380X190)MM, INCLUSIVE FIXAÇÃO</t>
  </si>
  <si>
    <t>SONDAGEM A PERCUSSÃO COM ENSAIO DE PENETRAÇÃO PADRÃO (SPT), DIÂMETRO 2.1/2", EXCLUSIVE MOBILIZAÇÃO E DESMOBILIZAÇÃO</t>
  </si>
  <si>
    <t>MATED-21574</t>
  </si>
  <si>
    <t>MATED-12181</t>
  </si>
  <si>
    <t>MATED-12997</t>
  </si>
  <si>
    <t>MATED-12066</t>
  </si>
  <si>
    <t>MATED-11877</t>
  </si>
  <si>
    <t>MATED-12331</t>
  </si>
  <si>
    <t>MATED-17898</t>
  </si>
  <si>
    <t>ELEMENTO VAZADO (MATERIAL: CONCRETO|TIPO: VENEZIANA|ALTURA: 20CM|COMPRIMENTO: 40CM|ESPESSURA: 10CM)</t>
  </si>
  <si>
    <t>COLETOR DE GÁS (TIPO: CENTRAL SAÍDA SIMPLES|NÚMERO DE SAÍDAS: 2|COMPRIMENTO*: 60CM|MATERIAL: AÇO PRETO|NORMA: NBR-5590|SCHEDULE: 40|DIÂMETRO SAÍDA: 1/2"[21,34MM]|ROSCA: NPT [CÔNICA]|ACABAMENTO: PINTURA ELETROSTÁTICA|COR: AMARELA)*VALORES REFERENCIAIS APROXIMADOS</t>
  </si>
  <si>
    <t>BARRA DE APOIO (MATERIAL: AÇO INOX AISI 304|ACABAMENTO: POLIDO|MODELO: RETA|DIÂMETRO TUBO: 1.1/4" [31,75MM]|COMPRIMENTO: 40CM|INSTALAÇÃO: PORTA OU PAREDE|ACESSÓRIOS: INCLUSO CANOPLAS, PARAFUSOS E BUCHAS)</t>
  </si>
  <si>
    <t>CAIXA DE TOMADA PARA PERFILADO (MONTAGEM: APARAFUSADA|MATERIAL: AÇO CARBONO|TRATAMENTO: PRÉ-ZINCADO|TOMADA: NÃO INCLUSO|PARAFUSOS: INCLUSOS)</t>
  </si>
  <si>
    <t>MÓDULO TOMADA COM SUPORTE (PÓLOS: 2P+T|CORRENTE: 10A|TENSÃO: 250V|MATERIAL: TERMOPLÁSTICO|REFERÊNCIA: 054328 SILENTOQUE, BLANC FAME OU EQUIVALENTE)</t>
  </si>
  <si>
    <t>SUDECAP/BH - Deson.</t>
  </si>
  <si>
    <t>SUDECAP/BH (Insumo) - Deson.</t>
  </si>
  <si>
    <t>CAIXA DE PASSAGEM, DE EMBUTIR, DE PVC, CPE-30 OU EQUIVALENTE</t>
  </si>
  <si>
    <t>16.20.20</t>
  </si>
  <si>
    <t>ESPELHO CRISTAL, E = 4 MM, APARAFUSADO, ÁREA MENOR OU IGUAL A 1,0 M2, FORNECIMENTO E INSTALAÇÃO REF 102143</t>
  </si>
  <si>
    <t>GRANITO CINZA CORUMBA PARA BANCADA E=2CM REF 11795</t>
  </si>
  <si>
    <t>SERVICO DE BOMBEAMENTO DE CONCRETO COM CONSUMO MINIMO DE 40 M3 REF 44535</t>
  </si>
  <si>
    <t>1.2</t>
  </si>
  <si>
    <t>1.3</t>
  </si>
  <si>
    <t>2.1</t>
  </si>
  <si>
    <t>2.2</t>
  </si>
  <si>
    <t>2.3</t>
  </si>
  <si>
    <t>2.4</t>
  </si>
  <si>
    <t>2.5</t>
  </si>
  <si>
    <t>3.1</t>
  </si>
  <si>
    <t>3.2</t>
  </si>
  <si>
    <t>3.3</t>
  </si>
  <si>
    <t>3.4</t>
  </si>
  <si>
    <t>3.5</t>
  </si>
  <si>
    <t>4.1</t>
  </si>
  <si>
    <t>4.2</t>
  </si>
  <si>
    <t>4.3</t>
  </si>
  <si>
    <t>5.1</t>
  </si>
  <si>
    <t>5.2</t>
  </si>
  <si>
    <t>5.3</t>
  </si>
  <si>
    <t>5.4</t>
  </si>
  <si>
    <t>6.1</t>
  </si>
  <si>
    <t>6.2</t>
  </si>
  <si>
    <t>6.3</t>
  </si>
  <si>
    <t>6.4</t>
  </si>
  <si>
    <t>6.5</t>
  </si>
  <si>
    <t>6.6</t>
  </si>
  <si>
    <t>6.7</t>
  </si>
  <si>
    <t>6.8</t>
  </si>
  <si>
    <t>7.1</t>
  </si>
  <si>
    <t>8.1</t>
  </si>
  <si>
    <t>8.2</t>
  </si>
  <si>
    <t>8.3</t>
  </si>
  <si>
    <t>8.4</t>
  </si>
  <si>
    <t>8.5</t>
  </si>
  <si>
    <t>8.6</t>
  </si>
  <si>
    <t>8.7</t>
  </si>
  <si>
    <t>8.8</t>
  </si>
  <si>
    <t>8.9</t>
  </si>
  <si>
    <t>9.1</t>
  </si>
  <si>
    <t>9.2</t>
  </si>
  <si>
    <t>10.1</t>
  </si>
  <si>
    <t>10.2</t>
  </si>
  <si>
    <t>10.3</t>
  </si>
  <si>
    <t>10.4</t>
  </si>
  <si>
    <t>10.5</t>
  </si>
  <si>
    <t>10.6</t>
  </si>
  <si>
    <t>10.7</t>
  </si>
  <si>
    <t>11.1</t>
  </si>
  <si>
    <t>11.2</t>
  </si>
  <si>
    <t>11.3</t>
  </si>
  <si>
    <t>12.1</t>
  </si>
  <si>
    <t>Descrição</t>
  </si>
  <si>
    <t>01) Os valores em percentuais para a composição analítica do LDI deverão atenderem ao Acordão TCU n° 2622/2013. O valor de ISSQN considerado de acordo com a lei Municipal e respectivos decretos da Prefeitura onde será realizada a obra.</t>
  </si>
  <si>
    <t>02) As despesas relativas aos tributos IRPJ e CSL não deverão ser incluídas no LDI, visto que, conforme entendimento firmado pelo Tribunal de Contas da União, são tributos personalíssimos, de ônus exclusivo da proponente, os quais não devem ser repassados ao Contratante.</t>
  </si>
  <si>
    <t>TOTAL</t>
  </si>
  <si>
    <t>TOTAL ACUMULADO</t>
  </si>
  <si>
    <t>TAPUME COM TELHA METÁLICA. AF_03/2024</t>
  </si>
  <si>
    <t>PINTURA ANTICORROSIVA DE DUTO METÁLICO. AF_03/2024</t>
  </si>
  <si>
    <t>ADAPTADOR COM FLANGE E ANEL DE VEDAÇÃO, PVC, SOLDÁVEL, DN 32 MM X 1", INSTALADO EM RESERVAÇÃO PREDIAL DE ÁGUA - FORNECIMENTO E INSTALAÇÃO. AF_04/2024</t>
  </si>
  <si>
    <t>ADAPTADOR COM FLANGES LIVRES, PVC, SOLDÁVEL, DN 85 MM X 3", INSTALADO EM RESERVAÇÃO PREDIAL DE ÁGUA - FORNECIMENTO E INSTALAÇÃO. AF_04/2024</t>
  </si>
  <si>
    <t>VÁLVULA EM METAL CROMADO 1.1/2" X 1.1/2" PARA TANQUE OU LAVATÓRIO, COM OU SEM LADRÃO - FORNECIMENTO E INSTALAÇÃO. AF_01/2020</t>
  </si>
  <si>
    <t>TORNEIRA CROMADA LONGA, DE PAREDE, 1/2" OU 3/4", PARA PIA DE COZINHA, PADRÃO POPULAR - FORNECIMENTO E INSTALAÇÃO. AF_01/2020</t>
  </si>
  <si>
    <t>TORNEIRA CROMADA 1/2" OU 3/4" PARA TANQUE, PADRÃO MÉDIO - FORNECIMENTO E INSTALAÇÃO. AF_01/2020</t>
  </si>
  <si>
    <t>TORNEIRA CROMADA DE MESA, 1/2" OU 3/4", PARA LAVATÓRIO, PADRÃO MÉDIO - FORNECIMENTO E INSTALAÇÃO. AF_01/2020</t>
  </si>
  <si>
    <t>MICTÓRIO SIFONADO LOUÇA BRANCA - PADRÃO MÉDIO - FORNECIMENTO E INSTALAÇÃO. AF_01/2020</t>
  </si>
  <si>
    <t>CHUVEIRO ELÉTRICO COMUM CORPO PLÁSTICO, TIPO DUCHA - FORNECIMENTO E INSTALAÇÃO. AF_01/2020</t>
  </si>
  <si>
    <t>HIDRÔMETRO DN 3/4", 5,0 M3/H - FORNECIMENTO E INSTALAÇÃO. AF_03/2024</t>
  </si>
  <si>
    <t>MASSA ÚNICA, EM ARGAMASSA TRAÇO 1:2:8, PREPARO MECÂNICO, APLICADA MANUALMENTE EM PAREDES INTERNAS DE AMBIENTES COM ÁREA ENTRE 5M² E 10M², E = 17,5MM, COM TALISCAS. AF_03/2024</t>
  </si>
  <si>
    <t>REMOÇÃO DE RAÍZES REMANESCENTES DE TRONCO DE ÁRVORE COM DIÂMETRO MAIOR OU IGUAL A 0,60 M. AF_03/2024</t>
  </si>
  <si>
    <t>CORTE RASO E RECORTE DE ÁRVORE COM DIÂMETRO DE TRONCO MAIOR OU IGUAL A 0,60 M. AF_03/2024</t>
  </si>
  <si>
    <t>PODA EM ALTURA DE ÁRVORE COM DIÂMETRO DE TRONCO MAIOR OU IGUAL A 0,40 M E MENOR QUE 0,60 M. AF_03/2024</t>
  </si>
  <si>
    <t xml:space="preserve">CHAPA/PAINEL DE MADEIRA COMPENSADA PLASTIFICADA (MADEIRITE PLASTIFICADO) PARA FORMA DE CONCRETO, DE 2200 X 1100 MM, E = *17* MM                                                                                                                                                                                                                                                                                                                                                                           </t>
  </si>
  <si>
    <t xml:space="preserve">CONJUNTO DE LIGACAO AJUSTAVEL, PARA VASO / BACIA SANITARIA, EM PLASTICO BRANCO, COM TUBO, CANOPLA E ESPUDE                                                                                                                                                                                                                                                                                                                                                                                                </t>
  </si>
  <si>
    <t xml:space="preserve">DOBRADICA EM ACO/FERRO, 3 1/2" X 3", E= 1,9 A 2 MM, COM ANEL, CROMADO OU ZINCADO, TAMPA BOLA, COM PARAFUSOS                                                                                                                                                                                                                                                                                                                                                                                               </t>
  </si>
  <si>
    <t xml:space="preserve">FECHADURA BICO DE PAPAGAIO PARA PORTA DE CORRER INTERNA, EM ACO INOX COM ACABAMENTO CROMADO, MAQUINA COM 45 MM, INCLUINDO CHAVE TIPO BIPARTIDA                                                                                                                                                                                                                                                                                                                                                            </t>
  </si>
  <si>
    <t xml:space="preserve">POSTE CONICO CONTINUO EM ACO GALVANIZADO, RETO, ENGASTADO, H = 7 M, DIAMETRO INFERIOR = *125* MM                                                                                                                                                                                                                                                                                                                                                                                                          </t>
  </si>
  <si>
    <t xml:space="preserve">ROLDANA CONCAVA DUPLA, 4 RODAS, PARA PORTA DE CORRER, EM ZAMAC COM CHAPA DE ACO, ROLAMENTO INTERNO BLINDADO DE ACO REVESTIDO EM NYLON                                                                                                                                                                                                                                                                                                                                                                     </t>
  </si>
  <si>
    <t xml:space="preserve">TUBO DE COBRE CLASSE "A", DN = 1/2" (15 MM), PARA INSTALACOES DE MEDIA PRESSAO PARA GASES COMBUSTIVEIS E MEDICINAIS                                                                                                                                                                                                                                                                                                                                                                                       </t>
  </si>
  <si>
    <t xml:space="preserve">TUBO DE COBRE CLASSE "A", DN = 3/4" (22 MM), PARA INSTALACOES DE MEDIA PRESSAO PARA GASES COMBUSTIVEIS E MEDICINAIS                                                                                                                                                                                                                                                                                                                                                                                       </t>
  </si>
  <si>
    <t xml:space="preserve">VALVULA DE ESFERA BRUTA EM BRONZE, BITOLA 1/2" (REF 1552-B)                                                                                                                                                                                                                                                                                                                                                                                                                                               </t>
  </si>
  <si>
    <t>Abr/2024</t>
  </si>
  <si>
    <t>ED-5435</t>
  </si>
  <si>
    <t>ED-3010</t>
  </si>
  <si>
    <t>VÁLVULA DE DESCARGA METÁLICA PARA MICTÓRIO COM FECHAMENTO AUTOMÁTICO, EXCLUSIVE MICTÓRIO</t>
  </si>
  <si>
    <t>DISJUNTOR DE PROTEÇÃO DIFERENCIAL RESIDUAL (DR), BIPOLAR TIPO DIN, CORRENTE NOMINAL DE 100A, SENSIBILIDADE DE 30MA, FORNECIMENTO E INSTALAÇÃO, INCLUSIVE TERMINAL ILHÓS</t>
  </si>
  <si>
    <t>DISJUNTOR DE PROTEÇÃO DIFERENCIAL RESIDUAL (DR), BIPOLAR TIPO DIN, CORRENTE NOMINAL DE 25A, SENSIBILIDADE DE 30MA, FORNECIMENTO E INSTALAÇÃO, INCLUSIVE TERMINAL ILHÓS</t>
  </si>
  <si>
    <t>DISJUNTOR DE PROTEÇÃO DIFERENCIAL RESIDUAL (DR), BIPOLAR TIPO DIN, CORRENTE NOMINAL DE 40A, SENSIBILIDADE DE 30MA, FORNECIMENTO E INSTALAÇÃO, INCLUSIVE TERMINAL ILHÓS</t>
  </si>
  <si>
    <t>DISJUNTOR DE PROTEÇÃO DIFERENCIAL RESIDUAL (DR), BIPOLAR TIPO DIN, CORRENTE NOMINAL DE 63A, SENSIBILIDADE DE 30MA, FORNECIMENTO E INSTALAÇÃO, INCLUSIVE TERMINAL ILHÓS</t>
  </si>
  <si>
    <t>ATERRAMENTO COM HASTE EM AÇO GALVANIZADO À FOGO, TIPO CANTONEIRA COM ABAS IGUAIS DE 25MM (1"), ESPESSURA DE 4,76 MM (3/16"), COMPRIMENTO DE 240CM, EXCLUSIVE CABO E CAIXA PARA ATERRAMENTO, INCLUSIVE PRENSA PARA HASTE E INSTALAÇÃO</t>
  </si>
  <si>
    <t>CAIXA DE ESGOTO DE INSPEÇÃO/PASSAGEM EM ALVENARIA (60X60X60CM), REVESTIMENTO EM ARGAMASSA COM ADITIVO IMPERMEABILIZANTE, COM TAMPA DE CONCRETO, INCLUSIVE ESCAVAÇÃO, REATERRO E TRANSPORTE COM RETIRADA DO MATERIAL ESCAVADO (EM CAÇAMBA)</t>
  </si>
  <si>
    <t>CAIXA DE DRENAGEM DE INSPEÇÃO/PASSAGEM EM ALVENARIA (100X100X80CM), REVESTIMENTO EM ARGAMASSA COM ADITIVO IMPERMEABILIZANTE, COM TAMPA EM GRELHA, INCLUSIVE ESCAVAÇÃO, REATERRO E TRANSPORTE COM RETIRADA DO MATERIAL ESCAVADO (EM CAÇAMBA)</t>
  </si>
  <si>
    <t>CAIXA DE DRENAGEM DE INSPEÇÃO/PASSAGEM EM ALVENARIA (60X60X60CM), REVESTIMENTO EM ARGAMASSA COM ADITIVO IMPERMEABILIZANTE, COM TAMPA EM GRELHA, INCLUSIVE ESCAVAÇÃO, REATERRO E TRANSPORTE COM RETIRADA DO MATERIAL ESCAVADO (EM CAÇAMBA)</t>
  </si>
  <si>
    <t>PROJETO EXECUTIVO DE INSTALAÇÕES HIDROSSANITÁRIAS</t>
  </si>
  <si>
    <t>GRANITO (COR: CINZA ANDORINHA|ACABAMENTO: POLIDO|ESPESSURA: 2CM|DENSIDADE: 2,8G/CM3*|PESO: 56KG/M2) *FONTE NBR 6120</t>
  </si>
  <si>
    <t>VÁLVULA REGISTRO GÁS COM TÊ REVERSÍVEL (QUANTIDADE: 2 BOTIJÕES|PADRÃO: P45)</t>
  </si>
  <si>
    <t>Obra de construção do Restaurante Estudantil, urbanização do entorno e demais obras complementares</t>
  </si>
  <si>
    <t>SERVIÇOS TÉCNICOS E PRELIMINARES</t>
  </si>
  <si>
    <t>INFRAESTRUTURA E SUPERESTRUTURA</t>
  </si>
  <si>
    <t>COBERTURA</t>
  </si>
  <si>
    <t>DRENAGEM PLUVIAL, INSTALAÇÕES HIDROSSANITÁRIAS E PCIP</t>
  </si>
  <si>
    <t>INSTALAÇÕES ELÉTRICAS E CABEAMENTO ESTRUTURADO</t>
  </si>
  <si>
    <t>ESQUADRIAS</t>
  </si>
  <si>
    <t>ALVENARIA DE VEDAÇÃO E REVESTIMENTOS BRUTOS</t>
  </si>
  <si>
    <t>ENTORNO DO PRÉDIO E ÁREAS DE ACESSO</t>
  </si>
  <si>
    <t>LIMPEZA E BOTA-FORA</t>
  </si>
  <si>
    <t>Planilha orçamentária A - Obra de construção do Restaurante Estudantil, urbanização do entorno e demais obras complementares</t>
  </si>
  <si>
    <t>FUNDAÇÃO - ESTACAS</t>
  </si>
  <si>
    <t>FUNDAÇÃO - BLOCOS DE COROAMENTO E BALDRAMES</t>
  </si>
  <si>
    <t>PILARES</t>
  </si>
  <si>
    <t>VIGAS</t>
  </si>
  <si>
    <t>LAJE PRÉ-FABRICADA</t>
  </si>
  <si>
    <t>EXECUÇÃO DE ESTACA TRADO MECANIZADO, SEM FLUIDO ESTABILIZANTE, D=40CM, INCLUSIVE FORNECIMENTO E LANÇAMENTO DE CONCRETO USINADO COM FCK &gt;= 25MPA</t>
  </si>
  <si>
    <t>CPU-002</t>
  </si>
  <si>
    <t>SINAPI - Jun/2024 (100897)</t>
  </si>
  <si>
    <t>2.1.1</t>
  </si>
  <si>
    <t>CPU-003</t>
  </si>
  <si>
    <t>FORNECIMENTO, CORTE, DOBRA E MONTAGEM DE ARMAÇÕES DE AÇO CA-50/60 NAS FORMAS, INCLUSIVE INSTALAÇÃO DE ESPAÇADORES E DISTANCIADORES E PONTEIRA DE PROTEÇÃO COM A FUNÇÃO DE PREVENIR ACIDENTES DE OBRAS ATRAVÉS DA PROTEÇÃO DE PONTAS DOS VERGALHÕES.</t>
  </si>
  <si>
    <t>SUDECAP-BH - Abr/2024 (05.05.01)</t>
  </si>
  <si>
    <t>2.1.2</t>
  </si>
  <si>
    <t>CPU-004</t>
  </si>
  <si>
    <t>FORNECIMENTO, LANÇAMENTO E EXECUÇÃO DE CONCRETO, FCK  25 MPA, COM CONTROLE TECNOLÓGICO, INCLUSIVE ADENSAMENTO E CURA. CONSIDERADO PERDAS NO PREÇO UNITÁRIO.</t>
  </si>
  <si>
    <t>2.1.3</t>
  </si>
  <si>
    <t>CPU-005</t>
  </si>
  <si>
    <t>ESCAVAÇÃO MANUAL/MECÂNICA DE MATERIAL DE 1ª CATEGORIA MEDIDO "IN SITU"</t>
  </si>
  <si>
    <t>2.2.1</t>
  </si>
  <si>
    <t>2.2.2</t>
  </si>
  <si>
    <t>2.2.3</t>
  </si>
  <si>
    <t>2.2.4</t>
  </si>
  <si>
    <t>CPU-006</t>
  </si>
  <si>
    <t>SINAPI - Jun/2024 (96539)</t>
  </si>
  <si>
    <t>2.2.5</t>
  </si>
  <si>
    <t>2.2.6</t>
  </si>
  <si>
    <t>2.2.7</t>
  </si>
  <si>
    <t>2.2.8</t>
  </si>
  <si>
    <t>CPU-007</t>
  </si>
  <si>
    <t>FABRICAÇÃO, MONTAGEM E DESMONTAGEM DE FÔRMA PARA PILARES, EM MADEIRITE PLASTIFICADO, E = 17MM, 2 UTILIZAÇÕES. INCLUSO DESFORMA COM USO DE DESMOLDANTE, CIMBRAMENTO, ESCORAMENTO, TRAVAMENTO, UTILIZAÇÃO DE BARRAS DE ANCORAGEM, ESPAÇADORES E DEMAIS MATERIAIS NECESSÁRIOS.</t>
  </si>
  <si>
    <t>SINAPI - Jun/2024 (92415)</t>
  </si>
  <si>
    <t>2.3.1</t>
  </si>
  <si>
    <t>2.3.2</t>
  </si>
  <si>
    <t>2.3.3</t>
  </si>
  <si>
    <t>2.4.1</t>
  </si>
  <si>
    <t>CPU-008</t>
  </si>
  <si>
    <t>FABRICAÇÃO, MONTAGEM E DESMONTAGEM DE FÔRMA PARA VIGAS, EM MADEIRITE PLASTIFICADO, E = 17MM, 2 UTILIZAÇÕES. INCLUSO DESFORMA COM USO DE DESMOLDANTE, CIMBRAMENTO, ESCORAMENTO, TRAVAMENTO, UTILIZAÇÃO DE BARRAS DE ANCORAGEM, ESPAÇADORES E DEMAIS MATERIAIS NECESSÁRIOS.</t>
  </si>
  <si>
    <t>SINAPI - Jun/2024 (92452)</t>
  </si>
  <si>
    <t>2.4.2</t>
  </si>
  <si>
    <t>2.4.3</t>
  </si>
  <si>
    <t>CPU-009</t>
  </si>
  <si>
    <t>2.5.1</t>
  </si>
  <si>
    <t>2.5.2</t>
  </si>
  <si>
    <t>2.5.3</t>
  </si>
  <si>
    <t>CPU-010</t>
  </si>
  <si>
    <t>CURA ÚMIDA EM LAJE, COM UTILIZAÇÃO DE MANTA GEOTEXTIL NÃO TECIDO, 100% POLIÉSTER E ASPERSÃO DE ÁGUA</t>
  </si>
  <si>
    <t>2.5.4</t>
  </si>
  <si>
    <t>EXECUÇÃO DE ARRASAMENTO MECANICO DE ESTACA DE CONCRETO ARMADO</t>
  </si>
  <si>
    <t>COMPACTAÇÃO, NIVELAMENTO E ACERTO DE FUNDO DE VALAS MEDIDO "IN SITU"</t>
  </si>
  <si>
    <t>FORNECIMENTO E EXECUÇÃO DE LASTRO DE CONCRETO, E = 5CM, PREPARO MECÂNICO, INCLUSIVE LANÇAMENTO</t>
  </si>
  <si>
    <t>FORNECIMENTO E APLICAÇÃO DE IMPERMEABILIZAÇÃO DE SUPERFÍCIE COM EMULSÃO ASFÁLTICA, 2 DEMÃOS.</t>
  </si>
  <si>
    <t>REATERRO E COMPACTAÇÃO MANUAL COM COMPACTADOR DE PLACA VIBRATÓRIA (SOQUETE VIBRATÓRIO), MEDIDO "IN SITU"</t>
  </si>
  <si>
    <t>FORNECIMENTO E EXECUÇÃO DE ARMAÇÃO COM USO DE TELA Q-92</t>
  </si>
  <si>
    <t>FABRICAÇÃO, MONTAGEM E DESMONTAGEM DE FÔRMA PARA VIGA BALDRAME E BLOCOS DE COROAMENTO, EM MADEIRITE PLASTIFICADO, E = 17MM, 2 UTILIZAÇÕES. INCLUSO DESFORMA COM USO DE DESMOLDANTE, CIMBRAMENTO, UTILIZAÇÃO DE BARRAS DE ANCORAGEM, ESPAÇADORES E DEMAIS MATERIAIS NECESSÁRIOS.</t>
  </si>
  <si>
    <t>BEIRAL COM FECHAMENTO EM PLACAS CIMENTÍCEAS</t>
  </si>
  <si>
    <t>CALHAS E RUFOS</t>
  </si>
  <si>
    <t>ESTRUTURA E TELHADO</t>
  </si>
  <si>
    <t>CPU-011</t>
  </si>
  <si>
    <t>SINAPI - Jun/2024 (94213)</t>
  </si>
  <si>
    <t>3.1.1</t>
  </si>
  <si>
    <t>CPU-012</t>
  </si>
  <si>
    <t>3.2.1</t>
  </si>
  <si>
    <t>CPU-013</t>
  </si>
  <si>
    <t xml:space="preserve">FORNECIMENTO E INSTALAÇÃO DE PLACA CIMENTÍCIA E =10MM (IMPERMEÁVEL) PARA FORRO SOB ESTRUTURA METÁLICA (COBERTURA EXTERNA), CONFORME AS NORMAS TÉCNICAS VIGENTES. FIXADA EM ESTRUTURA METÁLICA E AS BORDAS DAS PLACAS TRATADAS, CRIANDO UMA SUPERFÍCIE LISA, INCLUSO ACESSÓRIOS DE FIXAÇÃO E EXECUÇÃO DAS EMENDAS DAS PLACAS, COR NATURAL, CONFORME PROJETO. </t>
  </si>
  <si>
    <t>3.2.2</t>
  </si>
  <si>
    <t>3.3.1</t>
  </si>
  <si>
    <t>3.3.2</t>
  </si>
  <si>
    <t>3.3.3</t>
  </si>
  <si>
    <t>ÁREA IMPERMEABILIZADA - PREPARO E REGULARIZAÇÃO</t>
  </si>
  <si>
    <t>ÁREA IMPERMEABILIZADA - MANTA ASFÁLTICA E PROTEÇÃO MECÂNICA</t>
  </si>
  <si>
    <t>3.4.1</t>
  </si>
  <si>
    <t>3.4.2</t>
  </si>
  <si>
    <t>3.4.3</t>
  </si>
  <si>
    <t>3.4.4</t>
  </si>
  <si>
    <t>CPU-014</t>
  </si>
  <si>
    <t>3.5.1</t>
  </si>
  <si>
    <t>CPU-015</t>
  </si>
  <si>
    <t>FORNECIMENTO E INSTALAÇÃO DE CALHA EM CHAPA GALVANIZADA, ESP. 0,65MM (GSG-24), DESENVOLVIMENTO DIVERSO, INCLUSIVE IÇAMENTO MANUAL VERTICAL</t>
  </si>
  <si>
    <t>FORNECIMENTO E INSTALAÇÃO DE RUFO/CONTRARRUFO EM CHAPA GALVANIZADA, ESP. 0,5MM (GSG-26), DESENVOLVIMENTO DIVERSO, INCLUSIVE IÇAMENTO MANUAL VERTICAL</t>
  </si>
  <si>
    <t>3.5.2</t>
  </si>
  <si>
    <t>ALVENARIA DE VEDAÇÃO</t>
  </si>
  <si>
    <t>DRENAGEM PLUVIAL</t>
  </si>
  <si>
    <t>INSTALAÇÕES DE ÁGUA FRIA</t>
  </si>
  <si>
    <t>INSTALAÇÕES DE ESGOTO</t>
  </si>
  <si>
    <t>PCIP</t>
  </si>
  <si>
    <t>PORTAS</t>
  </si>
  <si>
    <t>JANELAS</t>
  </si>
  <si>
    <t>FORRO EM GESSO ACARTONADO</t>
  </si>
  <si>
    <t>REVESTIMENTOS BRUTOS EM PAREDES</t>
  </si>
  <si>
    <t>REVESTIMENTOS BRUTOS EM TETOS</t>
  </si>
  <si>
    <t>FORRO, PISOS, REVESTIMENTOS FINOS, PINTURA, BANCADAS, LOUÇAS E METAIS SANITÁRIOS</t>
  </si>
  <si>
    <t>BANCADAS E DIVISÓRIAS</t>
  </si>
  <si>
    <t>PISOS, SOLEIRAS, PEITORIS E REVESTIMENTO CERÂMICO EM PAREDES</t>
  </si>
  <si>
    <t>PINTURA EM PAREDES - INTERNAS E EXTERNAS</t>
  </si>
  <si>
    <t>METAIS E ACESSÓRIOS</t>
  </si>
  <si>
    <t>4.1.1</t>
  </si>
  <si>
    <t>4.1.2</t>
  </si>
  <si>
    <t>4.2.1</t>
  </si>
  <si>
    <t>4.3.1</t>
  </si>
  <si>
    <t>4.3.2</t>
  </si>
  <si>
    <t>4.3.3</t>
  </si>
  <si>
    <t>8.1.1</t>
  </si>
  <si>
    <t>8.2.1</t>
  </si>
  <si>
    <t>8.2.2</t>
  </si>
  <si>
    <t>CPU-016</t>
  </si>
  <si>
    <t>FORNECIMENTO E INSTALAÇÃO DE SOLEIRA EM GRANITO POLIDO, ESPESSURA 2CM</t>
  </si>
  <si>
    <t>8.2.3</t>
  </si>
  <si>
    <t>CPU-017</t>
  </si>
  <si>
    <t>FORNECIMENTO E INSTALAÇÃO DE PEITORIL EM GRANITO POLIDO, ESPESSURA 2CM</t>
  </si>
  <si>
    <t>CPU-018</t>
  </si>
  <si>
    <t>8.2.4</t>
  </si>
  <si>
    <t>8.2.5</t>
  </si>
  <si>
    <t>8.2.6</t>
  </si>
  <si>
    <t>8.2.7</t>
  </si>
  <si>
    <t>8.2.8</t>
  </si>
  <si>
    <t>8.2.9</t>
  </si>
  <si>
    <t>PINTURA EM PISOS</t>
  </si>
  <si>
    <t>CPU-019</t>
  </si>
  <si>
    <t>SUDECAP-BH - Abr/2024 (18.08.39)</t>
  </si>
  <si>
    <t>BANCADA EM GRANITO VERDE UBATUBA, ESPESSURA 2CM, COM FACES VISÍVEIS POLIDAS, TESTEIRA H.MAX=10CM, FRONTÃO/RODOBANCADA H.MAX=20CM, INCLUSIVE PERFIS METÁLICOS PARA APOIO</t>
  </si>
  <si>
    <t>8.3.1</t>
  </si>
  <si>
    <t>8.3.2</t>
  </si>
  <si>
    <t>8.3.3</t>
  </si>
  <si>
    <t>8.3.4</t>
  </si>
  <si>
    <t>PINTURA EM TETOS INTERNOS</t>
  </si>
  <si>
    <t>PINTURA DO BEIRAL</t>
  </si>
  <si>
    <t>8.4.1</t>
  </si>
  <si>
    <t>8.4.2</t>
  </si>
  <si>
    <t>8.4.3</t>
  </si>
  <si>
    <t>8.5.1</t>
  </si>
  <si>
    <t>8.5.2</t>
  </si>
  <si>
    <t>8.5.3</t>
  </si>
  <si>
    <t>8.5.4</t>
  </si>
  <si>
    <t>8.6.1</t>
  </si>
  <si>
    <t>8.6.4</t>
  </si>
  <si>
    <t>8.6.2</t>
  </si>
  <si>
    <t>8.6.3</t>
  </si>
  <si>
    <t>8.7.1</t>
  </si>
  <si>
    <t>8.7.2</t>
  </si>
  <si>
    <t>8.8.1</t>
  </si>
  <si>
    <t>8.8.2</t>
  </si>
  <si>
    <t>8.8.3</t>
  </si>
  <si>
    <t>8.8.4</t>
  </si>
  <si>
    <t>8.8.5</t>
  </si>
  <si>
    <t>CPU-020</t>
  </si>
  <si>
    <t>FORNECIMENTO E INSTALAÇÃO DE TORNEIRA MONOCOMANDO PARA BANCADA DE COZINHA. REF.: DOCOL CHESS 934806</t>
  </si>
  <si>
    <t>UNID</t>
  </si>
  <si>
    <t>TORNEIRA MONOCOMANDO PARA COZINHA DOCOL CHESS 934806</t>
  </si>
  <si>
    <t>8.9.1</t>
  </si>
  <si>
    <t>8.9.2</t>
  </si>
  <si>
    <t>8.9.14</t>
  </si>
  <si>
    <t>8.9.13</t>
  </si>
  <si>
    <t>8.9.5</t>
  </si>
  <si>
    <t>8.9.3</t>
  </si>
  <si>
    <t>8.9.4</t>
  </si>
  <si>
    <t>8.9.6</t>
  </si>
  <si>
    <t>8.9.7</t>
  </si>
  <si>
    <t>8.9.8</t>
  </si>
  <si>
    <t>8.9.9</t>
  </si>
  <si>
    <t>8.9.10</t>
  </si>
  <si>
    <t>8.9.11</t>
  </si>
  <si>
    <t>8.9.12</t>
  </si>
  <si>
    <t>8.9.15</t>
  </si>
  <si>
    <t>CPU-021</t>
  </si>
  <si>
    <t>PORTA DE CORRER BRANCA PRIME 110X210 - KIT COM TRILHO E BATENTE</t>
  </si>
  <si>
    <t>CHAPA PLACA PORTA 40X100 - BATENTE PROTEÇÃO AÇO INOX PNE</t>
  </si>
  <si>
    <t>9.1.1</t>
  </si>
  <si>
    <t>P1 - FORNECIMENTO E INSTALAÇÃO DE PORTA DE CORRER EM MDF ULTRA, DIMENSÕES 100 X 210CM, COR BRANCO CARRARA. INCLUSO PUXADOR VERTICAL EM AÇO INOX E PROTEÇÃO ANTI-IMPACTO 40X100, DE ACORDO COM DETALHES DO PROJETO.</t>
  </si>
  <si>
    <t>CPU-022</t>
  </si>
  <si>
    <t>9.1.2</t>
  </si>
  <si>
    <t>CPU-023</t>
  </si>
  <si>
    <t>9.1.3</t>
  </si>
  <si>
    <t>P2 e P7 - FORNECIMENTO E INSTALAÇÃO DE PORTA DE ALUMÍNIO ANODIZADO FOSCO NA COR NATURAL, EM VENEZIANA NÃO VENTILADA, INCLUSIVE GUARNIÇÃO/MOLDURA, FECHADURA E MATERIAIS ACESSÓRIOS PARA FIXAÇÃO, DE ACORDO COM DETALHES DO PROJETO</t>
  </si>
  <si>
    <t>CPU-024</t>
  </si>
  <si>
    <t>PUXADOR TUBULAR  PARA PORTA PIVOTANTE - AÇO INOX POLIDO 40CM</t>
  </si>
  <si>
    <t>P10 - FORNECIMENTO E INSTALAÇÃO DE PORTA PIVOTANTE DE VIDRO LISO TEMPERADO INCOLOR 8MM, COM PUXADOR EM AÇO INOX TUBULAR DE 40CM, ACABAMENTO E BATENTE EM ALUMÍNIO, INCLUSIVE DOBRADIÇAS, PIVÔ, FECHADURA E DEMAIS MATERIAIS NECESSÁRIOS PARA INSTALAÇÃO</t>
  </si>
  <si>
    <t>EXECUÇÃO DE REVESTIMENTO TIPO CHAPISCO, ARGAMASSA TRAÇO 1:3, COM COLHER DE PEDREIRO. PREPARO MECÂNICO</t>
  </si>
  <si>
    <t>FORNECIMENTO E EXECUÇÃO DE CAMADA DE REGULARIZAÇÃO PARA IMPERMEABILIZAÇÃO, ARGAMASSA 1:4 - CIMENTO E AREIA, PREPARO MECÂNICO, ESPESSURA MÉDIA DE 3CM, EM LAJE. INCLUSO ADITIVO IMPERMEABILIZANTE LÍQUIDO PARA ARGAMASSA. CAIMENTO DE 2% EM DIREÇÃO AOS RALOS E ACABAMENTO MEIA CANA NO ENCONTRO COM AS PAREDES. INCLUSO ADITIVO IMPERBEABILIZANTE LÍQUIDO PARA ARGAMASSA</t>
  </si>
  <si>
    <t>FORNECIMENTO E APLICAÇÃO DE IMPERMEABILIZAÇÃO COM MANTA ASFÁLTICA ELASTOMERICA EM POLIESTER 4MM, TIPO III, CLASSE B, ACABAMENTO PP, COM MAÇARICO, FUNDIDA COM A IMPRIMAÇÃO ASFÁLTICA SOBRE A REGULARIZAÇÃO E SUBINDO NAS PAREDES ATÉ O TOPO - IMPERMEABILIZAÇÃO. INCLUSO APLICAÇÃO DE PRIMER PARA MANTA ASFÁLTICA</t>
  </si>
  <si>
    <t>FORNECIMENTO E EXECUÇÃO DE PROTEÇÃO MECÂNICA DE SUPERFICIE HORIZONTAL COM ARGAMASSA DE CIMENTO E AREIA, TRAÇO 1:3, E=3CM. INCLUSO FILME DE POLIETILENO DE 20 A 25 MICRA.</t>
  </si>
  <si>
    <t>PROTEÇÃO MECÂNICA DE SUPERFÍCIE VERTICAL COM ARGAMASSA DE CIMENTO E AREIA, TRAÇO 1:3, E=3CM. INCLUSO TELA DE ARAME GALVANIZADA, HEXAGONAL, FIO 0,56MM (24 BWG), MALHA 1/2", H=1M</t>
  </si>
  <si>
    <t>FORNECIMENTO E INSTALAÇÃO DE RALO HEMISFERICO EM FERRO FUNDIDO TIPO ABACAXI D= 100MM</t>
  </si>
  <si>
    <t>FORNECIMENTO E EXECUÇÃO DE ALVENARIA EM TIJOLO CERÂMICO FURADO 29X19X14CM, INCLUSIVE ARGAMASSA DE ASSENTAMENTO EM CIMENTO E AREIA</t>
  </si>
  <si>
    <t>FORNECIMENTO E APLICAÇÃO MANUAL DE GESSO DESEMPENADO (SEM TALISCAS) EM TETO</t>
  </si>
  <si>
    <t>FORNECIMENTO E EXECUÇÃO DE REVESTIMENTO TIPO MASSA ÚNICA/EMBOÇO/REBOCO LISO, TRAÇO 1:2:8, CIMENTO, CAL E AREIA LAVADA, ESP. 1,75 CM, APLICADO EM PAREDES, PREPARO MECÂNICO, COM EXECUÇÃO DE TALISCAS</t>
  </si>
  <si>
    <t>FORNECIMENTO E EXECUÇÃO DE REVESTIMENTO TIPO MASSA ÚNICA/REBOCO LISO, TRAÇO 1:2:8, CIMENTO, CAL E AREIA LAVADA, ESP. 1,75 CM, APLICADO EM PAREDES, PREPARO MECÂNICO, COM EXECUÇÃO DE TALISCAS</t>
  </si>
  <si>
    <t>FORNECIMENTO E EXECUÇÃO DE EMBOÇO, EM ARGAMASSA TRAÇO 1:2:8, PREPARO MECÂNICO, APLICADO MANUALMENTE EM PAREDES, COM EXECUÇÃO DE TALISCAS.</t>
  </si>
  <si>
    <t>FORNECIMENTO E INSTALAÇÃO DE FORRO EM GESSO ACARTONADO COM PERFIS GALVANIZADOS, ATIRANTADOS EM PERFIS AUXILIARES DE AÇO-CARBONO FIXADOS NA ALVENARIA DE BLOCOS DE CONCRETO OU DIRETAMENTE ATIRANTADOS NA LAJE DE COBERTURA. PLACAS DE GESSO ACARTONADO STANDARD COM ESPESSURA DE 1,25CM. PARAFUSOS ESPECÍFICOS PARA GESSO A CADA 30CM. JUNTAS DE 3MM ENTRE AS PLACAS TRATADAS COM MASSA DE GESSO PARA PREENCHIMENTO E TELA ESTRUTURANTE</t>
  </si>
  <si>
    <t>FORNECIMENTO E EXECUÇÃO DE CAMADA DE REGULARIZAÇÃO, ARGAMASSA 1:4 - CIMENTO E AREIA, PREPARO MECÂNICO, ESPESSURA MÉDIA DE 3CM</t>
  </si>
  <si>
    <t>FORNECIMENTO E EXECUÇÃO DE PISO EM GRANITINA CINZA, COM ESPESSURA DE 8 MM, INCLUSO MISTURA EM BETONEIRA, COLOCAÇÃO DAS JUNTAS, APLICAÇÃO DO PISO, MÍNIMO DE 4 POLIMENTOS COM POLITRIZ, ESTUCAMENTO, SELADOR E CERA.</t>
  </si>
  <si>
    <t>FORNECIMENTO E ASSENTAMENTO DE RODAPÉ EM GRANITO VERDE UBATUBA/CINZA ANDORINHA OU SIMILAR, ESPESSURA DE 2,0 CM, ALTURA 10CM, POLIMENTO NAS FACES VISÍVEIS, INCLUSIVE REJUNTAMENTO</t>
  </si>
  <si>
    <t>FORNECIMENTO E ASSENTAMENTO DE REVESTIMENTO CERÂMICO EM PAREDE, RETIFICADO 60X30CM NA COR BRANCO ESMALTADA, 1.ª QUALIDADE (EXTRA), CLASSE A, APROVADO PELA FISCALIZAÇÃO, ASSENTADO COM ARGAMASSA INDUSTRIALIZADA, COM REJUNTE INTERNO FLEXÍVEL</t>
  </si>
  <si>
    <t>FORNECIMENTO E ASSENTAMENTO DE PORCELANATO CIMENTÍCIO ACETINADO BORDA RETIFICADA 61X61CM, COR CINZA. COEFICIENTE DE ATRIVO POL - &lt;0.4. APARÊNCIA UNIFORME. PORCELANATO DE USO COMERCIAL DE TRÁFEGO INTENSO. ASSENTADO COM ARGAMASSA INDUSTRIALIZADA AC-III, COM REJUNTE INTERNO FLEXÍVEL.</t>
  </si>
  <si>
    <t>FORNECIMENTO E EXECUÇÃO DE BANCADA DE AÇO INOXIDÁVEL, COM ACABAMENTO ESCOVADO FINO, SUPORTES DE APOIO E DEMAIS MATERIAIS NECESSÁRIOS PARA INSTALAÇÃO.</t>
  </si>
  <si>
    <t>FORNECIMENTO E APLICA DE FUNDO SELADOR ACRÍLICO, APLICAÇÃO MANUAL EM TETO.</t>
  </si>
  <si>
    <t>PREPARAÇÃO PARA EMASSAMENTO OU PINTURA (LÁTEX/ACRÍLICA) EM CHAPA CIMENTÍCIA, INCLUSIVE FUNDO SELADOR ACRÍLICO, APLICAÇÃO MANUAL.</t>
  </si>
  <si>
    <t>FORNECIMENTO E APLICAÇÃO DE TEXTURA ACRÍLICA GRAFIATTO</t>
  </si>
  <si>
    <t>FORNECIMENTO E APLICAÇÃO DE PINTURA LÁTEX ACRÍLICA PREMIUM, APLICAÇÃO MANUAL EM TETO, MÍNIMO DUAS DEMÃOS. COR A DEFINIR EM PROJETO.</t>
  </si>
  <si>
    <t>FORNECIMENTO E APLICAÇÃO DE PINTURA HIDROFUGANTE COM SILICONE, APLICAÇÃO MANUAL, MÍNIMO 2 DEMÃOS.</t>
  </si>
  <si>
    <t>EMASSAMENTO COM MASSA LÁTEX, APLICAÇÃO EM TETO, MÍNIMO DUAS DEMÃOS, LIXAMENTO MANUAL.</t>
  </si>
  <si>
    <t>EMASSAMENTO COM MASSA LÁTEX, APLICAÇÃO EM PAREDE, MÍNIMO DUAS DEMÃOS, LIXAMENTO MANUAL.</t>
  </si>
  <si>
    <t>FORNECIMENTO E APLICA DE FUNDO SELADOR ACRÍLICO, APLICAÇÃO MANUAL EM PAREDE.</t>
  </si>
  <si>
    <t>FORNECIMENTO E APLICAÇÃO DE PINTURA LÁTEX ACRÍLICA PREMIUM, APLICAÇÃO MANUAL EM PAREDE, MÍNIMO DUAS DEMÃOS. COR A DEFINIR EM PROJETO.</t>
  </si>
  <si>
    <t>PREPARO DO PISO CIMENTADO PARA PINTURA - LIXAMENTO E LIMPEZA.</t>
  </si>
  <si>
    <t>PINTURA DE PISO COM TINTA ACRÍLICA, APLICAÇÃO MANUAL, MÍNIMO 3 DEMÃOS, INCLUSO FUNDO PREPARADOR.</t>
  </si>
  <si>
    <t>8.2.10</t>
  </si>
  <si>
    <t>5.2.1</t>
  </si>
  <si>
    <t>CPU-025</t>
  </si>
  <si>
    <t>SINAPI - Jun/2024 (102609)</t>
  </si>
  <si>
    <t>TANQUE 2.000L DE POLIETILENO AZUL FORTLEV</t>
  </si>
  <si>
    <t>FORNECIMENTO E INSTALAÇÃO DE CAIXA D'ÁGUA EM POLIETILENO, TIPO TANQUE, COM TAMPA EM ROSCA, CAPACIDADE DE 2.000L. REF.: TANQUE 2.000L DE POLIETILENO AZUL FORTLEV OU SIMILAR</t>
  </si>
  <si>
    <t>5.2.2</t>
  </si>
  <si>
    <t>5.2.3</t>
  </si>
  <si>
    <t>5.2.4</t>
  </si>
  <si>
    <t>5.2.5</t>
  </si>
  <si>
    <t>5.2.6</t>
  </si>
  <si>
    <t>5.2.7</t>
  </si>
  <si>
    <t>5.2.8</t>
  </si>
  <si>
    <t>5.2.9</t>
  </si>
  <si>
    <t>5.2.10</t>
  </si>
  <si>
    <t>5.2.11</t>
  </si>
  <si>
    <t>5.2.12</t>
  </si>
  <si>
    <t>5.2.13</t>
  </si>
  <si>
    <t>5.2.14</t>
  </si>
  <si>
    <t>5.2.15</t>
  </si>
  <si>
    <t>5.2.16</t>
  </si>
  <si>
    <t>5.2.17</t>
  </si>
  <si>
    <t>CPU-026</t>
  </si>
  <si>
    <t>SICOR-MG - Abr/2024 (ED-50025)</t>
  </si>
  <si>
    <t>CPU-027</t>
  </si>
  <si>
    <t>SICOR-MG - Abr/2024 (ED-50022)</t>
  </si>
  <si>
    <t>CPU-028</t>
  </si>
  <si>
    <t>SICOR-MG - Abr/2024 (ED-50020)</t>
  </si>
  <si>
    <t>CPU-029</t>
  </si>
  <si>
    <t>SICOR-MG - Abr/2024 (ED-50019)</t>
  </si>
  <si>
    <t>CPU-030</t>
  </si>
  <si>
    <t>SICOR-MG - Abr/2024 (ED-50018)</t>
  </si>
  <si>
    <t>CPU-031</t>
  </si>
  <si>
    <t>5.3.1</t>
  </si>
  <si>
    <t>5.3.2</t>
  </si>
  <si>
    <t>5.3.3</t>
  </si>
  <si>
    <t>5.3.4</t>
  </si>
  <si>
    <t>5.3.5</t>
  </si>
  <si>
    <t>5.3.6</t>
  </si>
  <si>
    <t>5.3.7</t>
  </si>
  <si>
    <t>CPU-032</t>
  </si>
  <si>
    <t>FORNECIMENTO E INSTALAÇÃO DE GRELHA LINEAR ANTI INSETOS, LARGURA 15CM, EM ALUMÍNIO, INCLUSIVE REQUADRO/SUPORTE E DEMAIS MATERIAIS ACESSÓRIOS PARA INSTALAÇÃO</t>
  </si>
  <si>
    <t>RALO LINEAR GRELHA PLUVIAL 15X100 ALUMINIO ANTI INSETOS</t>
  </si>
  <si>
    <t>5.4.1</t>
  </si>
  <si>
    <t>5.4.2</t>
  </si>
  <si>
    <t>5.4.3</t>
  </si>
  <si>
    <t>5.4.4</t>
  </si>
  <si>
    <t>5.4.5</t>
  </si>
  <si>
    <t>5.4.6</t>
  </si>
  <si>
    <t>5.4.7</t>
  </si>
  <si>
    <t>5.4.8</t>
  </si>
  <si>
    <t>5.4.9</t>
  </si>
  <si>
    <t>5.4.10</t>
  </si>
  <si>
    <t>5.4.11</t>
  </si>
  <si>
    <t>5.4.12</t>
  </si>
  <si>
    <t>CPU-033</t>
  </si>
  <si>
    <t>FORNECIMENTO E INSTALAÇÃO DE TUBO DE AÇO GALVANIZADO COM COSTURA, CLASSE MÉDIA, DN 65MM (2 1/2"), ESPESSURA DA PAREDE 3,65MM, CONEXÃO ROSQUEADA, INSTALADO EM REDE DE ALIMENTAÇÃO PARA HIDRANTE, INCLUSIVE CONEXÕES E ACESSÓRIOS</t>
  </si>
  <si>
    <t>SICOR-MG - Abr/2024 (ED-50046)</t>
  </si>
  <si>
    <t>5.1.1</t>
  </si>
  <si>
    <t>5.1.2</t>
  </si>
  <si>
    <t>5.1.3</t>
  </si>
  <si>
    <t>5.1.6</t>
  </si>
  <si>
    <t>5.1.4</t>
  </si>
  <si>
    <t>5.1.5</t>
  </si>
  <si>
    <t>CPU-034</t>
  </si>
  <si>
    <t>FORNECIMENTO E ASSENTAMENTO DE DIVISÓRIA EM GRANITO VERDE UBATUBA OU SIMILAR, E=2CM, POLIDA NAS DUAS FACES E TESTADAS, ENGASTAMENTO DE 3CM NO PISO E NA PAREDE. COLADA EM OUTRA DIVISÓRIA POR MEIO DE COLA À BASE EPOXI</t>
  </si>
  <si>
    <t>8.3.5</t>
  </si>
  <si>
    <t>CPU-035</t>
  </si>
  <si>
    <t>FORNECIMENTO E INSTALAÇÃO DE LAVATÓRIO LOUÇA BRANCA SUSPENSO, 29,5 X 39 CM OU EQUIVALENTE, PADRÃO MÉDIO, INCLUSO SIFÃO FLEXÍVEL EM PVC E VÁLVULA EM METAL CROMADO.</t>
  </si>
  <si>
    <t>CPU-036</t>
  </si>
  <si>
    <t>FORNECIMENTO E INSTALAÇÃO DE TANQUE DE LOUÇA BRANCA COM COLUNA, 30L OU EQUIVALENTE, INCLUSO SIFÃO FLEXÍVEL EM PVC, E VÁLVULA EM METAL CROMADO.</t>
  </si>
  <si>
    <t>CPU-037</t>
  </si>
  <si>
    <t>KIT VASO SANITÁRIO COM CAIXA ACOPLADA COM ACIONAMENTO LATERAL E ASSENTO SOFT CLOSE COM ABERTURA ACESSO CONFORT INCEPA</t>
  </si>
  <si>
    <t>SINAPI - Jun/2024 (95471)</t>
  </si>
  <si>
    <t>FORNECIMENTO E INSTALAÇÃO DE VASO SANITARIO SIFONADO CONVENCIONAL PARA PCD SEM FURO FRONTAL COM LOUÇA BRANCA, INCLUSO ENGATE FLEXÍVEL EM INOX, 1/2X40CM E CONJUNTO DE LIGAÇÃO PARA BACIA SANITÁRIA AJUSTÁVEL E ASSENTO. REF.: BACIA SANITÁRIA CONFORT CELITE OU SIMILAR</t>
  </si>
  <si>
    <t>CPU-038</t>
  </si>
  <si>
    <t>FORNECIMENTO E INSTALAÇÃO DE COBERTURA EM TELHA METÁLICA TERMOACÚSTICA TRAPEZOIDAL EM GALVALUME (FACE SUPERIOR EM TELHA GALVALUME ESP. 0,43MM BRANCA, FACE INFERIOR LISA/FORRO ESP.0,43MM). ISOLAMENTO EM ESPUMA RÍGICA DE POLIURETANO (PU) INJETADO, ESPESSURA DE 30MM, DENSIDADE DE 35 KG/M3. INCLUSO IÇAMENTO E MATERIAIS ACESSÓRIOS PARA INSTALAÇÃO.</t>
  </si>
  <si>
    <t>PARAFUSO AUTO BROCANTE TELHA 12X3 SEXTAVADO</t>
  </si>
  <si>
    <t>TELHA TRAPEZOIDAL TÉRMICA SANDUÍCHE BRANCO NEVE - FACE SUPERIOR TELHA TRAPEZOIDAL ESP. 0,43MM COM PINTURA ELETROSTÁTICA EM BRANCO NEVE. FACE INFERIOR EM CHAPA LISA/FORRO ESP. 0,43MM COM PINTURA ELETROSTÁTICA EM BRANCO NEVE. NÚCLEO EM PIR 30MM.</t>
  </si>
  <si>
    <t>CPU-039</t>
  </si>
  <si>
    <t>FORNECIMENTO E EXECUÇÃO DE MOSAICO EM CERÂMICA ESMALTADA 10X10CM, VÁRIAS CORES. INCLUSO ARGAMASSA DE ASSENTAMENTO E REJUNTE CIMENTÍCIO. CONFORME ESPECIFICAÇÕES EM PROJETO.</t>
  </si>
  <si>
    <t>SINAPI - Jun/2024 (87267)</t>
  </si>
  <si>
    <t>REVESTIMENTO EM CERÂMICA ESMALTADA EM PLACAS 10X10CM - VÁRIAS CORES</t>
  </si>
  <si>
    <t>CPU-040</t>
  </si>
  <si>
    <t>FORNECIMENTO E EXECUÇÃO DE CAMADA DE ENCHIMENTO PARA INCLINAÇÃO DA ÁREA IMPERMEABILIZADA COM AGREGADO EM BRITA LEVE SINTÉTICA EM E.V.A (MATERIAL ATÓXICO E ESTÁVEL) EM TRAÇO MÍNIMO DE 1:4 (CIMENTO - AGREGADO LEVE) E RESISTÊNCIA MÍNIMA DE 6KG/CM2. ESPESSURA MÉDIA DA CAMADA DE 8 CM.</t>
  </si>
  <si>
    <t>AGREGADO BRITA LEVE E.V.A.100LT</t>
  </si>
  <si>
    <t>SC 100L</t>
  </si>
  <si>
    <t>3.3.4</t>
  </si>
  <si>
    <t>8.6.5</t>
  </si>
  <si>
    <t>CASA DE GÁS</t>
  </si>
  <si>
    <t>FUNDAÇÃO - RADIER</t>
  </si>
  <si>
    <t>ALVENARIA ESTRUTURAL EM BLOCOS DE CONCRETO</t>
  </si>
  <si>
    <t>LAJE MACIÇA</t>
  </si>
  <si>
    <t>REVESTIMENTOS BRUTOS</t>
  </si>
  <si>
    <t>PINTURA E ACABAMENTO</t>
  </si>
  <si>
    <t>COBERTURA E IMPERMEABILIZAÇÕES</t>
  </si>
  <si>
    <t>10.1.1</t>
  </si>
  <si>
    <t>10.1.2</t>
  </si>
  <si>
    <t>10.1.3</t>
  </si>
  <si>
    <t>10.1.4</t>
  </si>
  <si>
    <t>10.1.5</t>
  </si>
  <si>
    <t>10.1.6</t>
  </si>
  <si>
    <t>CPU-041</t>
  </si>
  <si>
    <t>10.2.1</t>
  </si>
  <si>
    <t>10.2.2</t>
  </si>
  <si>
    <t>10.2.3</t>
  </si>
  <si>
    <t>10.3.1</t>
  </si>
  <si>
    <t>10.3.2</t>
  </si>
  <si>
    <t>10.3.3</t>
  </si>
  <si>
    <t>10.3.4</t>
  </si>
  <si>
    <t>10.4.1</t>
  </si>
  <si>
    <t>10.4.2</t>
  </si>
  <si>
    <t>10.5.1</t>
  </si>
  <si>
    <t>10.5.2</t>
  </si>
  <si>
    <t>10.5.3</t>
  </si>
  <si>
    <t>10.6.1</t>
  </si>
  <si>
    <t>10.6.2</t>
  </si>
  <si>
    <t>FORNECIMENTO E INSTALAÇÃO DE GRADIL EM TELA FIO 12# 1/2" E CANTONEIRA DE 1"X1/8"</t>
  </si>
  <si>
    <t>10.7.1</t>
  </si>
  <si>
    <t>10.7.2</t>
  </si>
  <si>
    <t>CALÇADA EM PISO INTERTRAVADO</t>
  </si>
  <si>
    <t>PAISAGISMO</t>
  </si>
  <si>
    <t>ESCAVAÇÕES, REATERRO E PREPARO DO TERRENO</t>
  </si>
  <si>
    <t>CPU-042</t>
  </si>
  <si>
    <t>FORNECIMENTO E EXECUÇÃO DE LASTRO COM BRITA CORRIDA, ESPALHAMENTO MANUAL E COMPACTAÇÃO COM SOQUETE VIBRATÓRIO. ALTURA MÍNIMA DE 5CM.</t>
  </si>
  <si>
    <t>11.1.1</t>
  </si>
  <si>
    <t>11.1.2</t>
  </si>
  <si>
    <t>11.1.3</t>
  </si>
  <si>
    <t>11.2.1</t>
  </si>
  <si>
    <t>11.2.2</t>
  </si>
  <si>
    <t>11.2.3</t>
  </si>
  <si>
    <t>CPU-043</t>
  </si>
  <si>
    <t>CPU-044</t>
  </si>
  <si>
    <t>POSTE 40X60MM X1,25MM CHUMB VERDE H:3,00M C/TAMPA</t>
  </si>
  <si>
    <t>TUBO DE AÇO CARBONO QUADRADO 40MM X 40MM X 1,20MM (CHAPA 18)</t>
  </si>
  <si>
    <t>REINSTALAÇÃO DE GRADIL EXISTENTE COM FABRICAÇÃO DE PORTÃO DE ACESSO. MODELO TIPO NYLOFOR 3D, LARG.= 2,50M, H=2,43M. INCLUSO DOBRADIÇAS, POSTES PARA FIXAÇÃO DO PORTÃO, TRINCO, PINTURA E DEMAIS MATERIAIS ACESSÓRIOS PARA FIXAÇÃO.</t>
  </si>
  <si>
    <t>11.3.1</t>
  </si>
  <si>
    <t>11.3.2</t>
  </si>
  <si>
    <t>11.3.3</t>
  </si>
  <si>
    <t>11.3.4</t>
  </si>
  <si>
    <t>SERVIÇOS TÉCNICOS DE PLANEJAMENTO E ACOMPANHAMENTO DA OBRA</t>
  </si>
  <si>
    <t>MOBILIZAÇÃO/DESMOBILIZAÇÃO E CANTEIRO DE OBRAS</t>
  </si>
  <si>
    <t>CPU-045</t>
  </si>
  <si>
    <t>ELABORAÇÃO DE PROJETO EXECUTIVO DE ESTRUTURA DE CONCRETO ARMADO, COM APRESENTAÇÃO DE MEMORIAL DE CÁLCULO, SEGUINDO DIRETRIZES ESTABELECIDAS PELA FISCALIZAÇÃO. INCLUSIVE EMISSÃO DE ANOTAÇÃO DE RESPONSABILIDADE TÉCNICA</t>
  </si>
  <si>
    <t>CREA-MG/2024</t>
  </si>
  <si>
    <t>ANOTAÇÃO DE RESPONSABILIDADE TÉCNICA - CONTRATO/OBRA/SERVIÇO ATÉ R$ 15.000,00</t>
  </si>
  <si>
    <t>CPU-046</t>
  </si>
  <si>
    <t>ELABORAÇÃO DE PROJETO EXECUTIVO HIDROSSANITÁRIO, COM APRESENTAÇÃO DE MEMORIAL DE CÁLCULO, SEGUINDO DIRETRIZES ESTABELECIDAS PELA FISCALIZAÇÃO. INCLUSIVE EMISSÃO DE ANOTAÇÃO DE RESPONSABILIDADE TÉCNICA</t>
  </si>
  <si>
    <t>ELABORAÇÃO DE PROJETO EXECUTIVO DE ESTRUTURA METÁLICA, COM APRESENTAÇÃO DE MEMORIAL DE CÁLCULO, SEGUINDO DIRETRIZES ESTABELECIDAS PELA FISCALIZAÇÃO. INCLUSIVE EMISSÃO DE ANOTAÇÃO DE RESPONSABILIDADE TÉCNICA</t>
  </si>
  <si>
    <t>CPU-047</t>
  </si>
  <si>
    <t>CPU-048</t>
  </si>
  <si>
    <t>CPU-049</t>
  </si>
  <si>
    <t>ELABORAÇÃO DE PLANILHA DE COMPATIBILIZAÇÃO DOS QUANTITATIVOS ADVINDOS DOS PROJETOS EXECUTIVOS, COM APRESENTAÇÃO DE MEMORIAL DE CÁLCULO DETALHADO E SEGUINDO DIRETRIZES ESTABELECIDAS PELA FISCALIZAÇÃO.</t>
  </si>
  <si>
    <t>CPU-050</t>
  </si>
  <si>
    <t>1.1.1</t>
  </si>
  <si>
    <t>1.1.2</t>
  </si>
  <si>
    <t>1.1.3</t>
  </si>
  <si>
    <t>1.1.6</t>
  </si>
  <si>
    <t>1.1.4</t>
  </si>
  <si>
    <t>1.1.5</t>
  </si>
  <si>
    <t>1.1.7</t>
  </si>
  <si>
    <t>1.2.1</t>
  </si>
  <si>
    <t>1.2.2</t>
  </si>
  <si>
    <t>1.2.3</t>
  </si>
  <si>
    <t>1.2.4</t>
  </si>
  <si>
    <t>CPU-051</t>
  </si>
  <si>
    <t>MOBILIZAÇÃO E DESMOBILIZAÇÃO DA OBRA (INCLUSIVE PESSOAL LOCAL PARA APOIO À OBRA), MOVIMENTAÇÕES (SEJAM HORIZONTAIS E/OU VERTICAIS/IÇAMENTOS) DE MATERIAIS/EQUIPAMENTOS NA OBRA E INSTALAÇÕES PROVISÓRIAS DE ELÉTRICA E HIDRO-SANITÁRIAS (MEDIÇÃO DE 75% PARA MOBILIZAÇÃO E 25% NA ÚLTIMA MEDIÇÃO) E TRANSPORTES/FRETES</t>
  </si>
  <si>
    <t>1.3.1</t>
  </si>
  <si>
    <t>1.3.2</t>
  </si>
  <si>
    <t>1.3.3</t>
  </si>
  <si>
    <t>1.3.5</t>
  </si>
  <si>
    <t>1.3.4</t>
  </si>
  <si>
    <t>1.3.6</t>
  </si>
  <si>
    <t>1.3.7</t>
  </si>
  <si>
    <t>P3 e P4 - FORNECIMENTO E INSTALAÇÃO DE PORTA DE ALUMÍNIO ANODIZADO FOSCO NA COR NATURAL, EM VENEZIANA VENTILADA, INCLUSIVE GUARNIÇÃO/MOLDURA, FECHADURA EM TARJETA LIVRE/OCUPADO E MATERIAIS ACESSÓRIOS PARA FIXAÇÃO, DE ACORDO COM DETALHES DO PROJETO</t>
  </si>
  <si>
    <t>CPU-052</t>
  </si>
  <si>
    <t>CPU-053</t>
  </si>
  <si>
    <t>REINSTALAÇÃO DE GRADIL E PORTÃO NYLOFOR 3D, H=2,03 A H=2,43M (EXCLUSIVE FORNECIMENTO DE MATERIAL)</t>
  </si>
  <si>
    <t>SUDECAP-BH - Abr/2024 (13.38.30)</t>
  </si>
  <si>
    <t>CPU-054</t>
  </si>
  <si>
    <t>9.1.4</t>
  </si>
  <si>
    <t>CPU-055</t>
  </si>
  <si>
    <t>P5 - 110x210CM - PORTA DE ABS EM 02 FOLHAS BRANCA COM VEDAÇÃO</t>
  </si>
  <si>
    <t>P6 - 105x210CM - PORTA DE ABS EM 02 FOLHAS BRANCA COM VEDAÇÃO</t>
  </si>
  <si>
    <t>9.1.5</t>
  </si>
  <si>
    <t>CPU-056</t>
  </si>
  <si>
    <t>P5 - 110X210CM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t>
  </si>
  <si>
    <t>P6 - 105X210CM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t>
  </si>
  <si>
    <t>9.1.6</t>
  </si>
  <si>
    <t>CPU-057</t>
  </si>
  <si>
    <t>P9 - 80X210CM - FORNECIMENTO E INSTALAÇÃO DE PORTA GUICHÊ, 2 FOLHAS DE ABRIR, REVESTIMENTO DE ABD RÍDIGO (12MM DE ESPESSURA), COR BRANCA. INCLUSIVE MAÇANETA, FECHADURA E MAIS MATERIAIS ACESSÓRIOS PARA INSTALAÇÃO.</t>
  </si>
  <si>
    <t>P9 - 80X210 - PORTA GUICHÊ: 2 FOLHAS DE ABRIR; REVESTIMENTO DE ABS RÍGIDO (12MM DE ESP.); COR BRANCA.</t>
  </si>
  <si>
    <t>9.1.7</t>
  </si>
  <si>
    <t>9.1.8</t>
  </si>
  <si>
    <t>SINAPI - Jun/2024 (102182)</t>
  </si>
  <si>
    <t>CPU-058</t>
  </si>
  <si>
    <t>P14 - 125X310CM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t>
  </si>
  <si>
    <t>CPU-059</t>
  </si>
  <si>
    <t>P15 - 115X310CM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t>
  </si>
  <si>
    <t>CPU-060</t>
  </si>
  <si>
    <t>P19 - 93X310CM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t>
  </si>
  <si>
    <t>9.1.9</t>
  </si>
  <si>
    <t>9.1.10</t>
  </si>
  <si>
    <t>9.1.11</t>
  </si>
  <si>
    <t>9.1.12</t>
  </si>
  <si>
    <t>CPU-061</t>
  </si>
  <si>
    <t>9.2.1</t>
  </si>
  <si>
    <t>CPU-062</t>
  </si>
  <si>
    <t>J1, J2, J3, J4 E J6 - FORNECIMENTO E INSTALAÇÃO DE JANELA BASCULANTE COM PERFIS EM AÇO CARBONO, ALAVANCAS PARA BASCULANTE, VIDRO MINI BOREAL INCOLOR DE 4MM, INCLUSIVE PINTURA ANTICORROSIVA DE FUNDO, ACABAMENTO EM PINTURA ESMALTE COR PRETO FOSCO E DEMAIS MATERIAIS ACESSÓRIOS DE INSTALAÇÃO; DE ACORDO COM DETALHES DO PROJETO.</t>
  </si>
  <si>
    <t>J8, J9, J10, J11, J12 E J13 - FORNECIMENTO E INSTALAÇÃO DE VIDRO FIXO TEMPERADOS LISOS E INCOLORES 6MM FIXADOS EM PERFIL U; ALUMÍNIO ANODIZADO COR PRETO FOSCO, PERFIS MONTANTES QUADRADOS DE 2" - ESPESSURA DA CHAPA DE 2MM; DE ACORDO COM DETALHES DO PROJETO.</t>
  </si>
  <si>
    <t>CPU-063</t>
  </si>
  <si>
    <t>J5 - FORNECIMENTO E INSTALAÇÃO DE JANELA REDONDA, DIÂMETRO 100CM, DIVIDIDA EM DUAS PARTES, TIPO VENEZIANA FIXA, DISTÂNCIA ENTRE AS FOLHAS DE NO MÍNIMO 5CM E TRANSPASSE MÍNIMO DE 10CM. VIDRO MINI BOREAL INCOLOR DE 6MM. MOLDURA REDONDA EM METAL COR PRETO FOSCO (REF.: MOLDURA PARA ESPELHO REDONDO 100CM BRIEDLDESIGN) E PERFIL U HORIZONTAL EM ALUMÍNIO PRETO FOSCO. DE ACORDO COM DETALHES DO PROJETO.</t>
  </si>
  <si>
    <t>MOLDURA EM METAL PARA ESPELHO REDONDO 100CM LUXO</t>
  </si>
  <si>
    <t>CPU-064</t>
  </si>
  <si>
    <t>J14 - FORNECIMENTO E INSTALAÇÃO DE SHOOT DEVOLUÇÃO DE TALHERES, EM AÇO INOX 304, DIMENSÕES MÍNIMA25X25X40CM, BORDA DE 20MM. (REF.: SHOT DEVOLUÇÃO DE TALHERES 25X25X40CM AÇO INOX 304 MAQUINBAL)</t>
  </si>
  <si>
    <t>SHOOT DEVOLUÇÃO DE TALHERES 25X25X40CM AÇO INOX 304 MAQUINBAL</t>
  </si>
  <si>
    <t>CPU-065</t>
  </si>
  <si>
    <t>CPU-066</t>
  </si>
  <si>
    <t>P20 - 280X210CM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t>
  </si>
  <si>
    <t>J7 - 200X120/90CM - PORTA DE ENROLAR AUTOMÁTICA EM AÇO GALVANIZADO MEIA CANA NÃO PERFURADO. PINTURA ELETROSTÁTICA BRANCA.</t>
  </si>
  <si>
    <t>P20 - 280X210CM - PORTA DE ENROLAR AUTOMÁTICA EM AÇO GALVANIZADO MEIA CANA NÃO PERFURADO. PINTURA ELETROSTÁTICA BRANCA.</t>
  </si>
  <si>
    <t>J7 - 200X120/90CM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t>
  </si>
  <si>
    <t>9.2.2</t>
  </si>
  <si>
    <t>9.2.3</t>
  </si>
  <si>
    <t>9.2.4</t>
  </si>
  <si>
    <t>9.2.5</t>
  </si>
  <si>
    <t>9.2.6</t>
  </si>
  <si>
    <t>9.2.7</t>
  </si>
  <si>
    <t>CPU-067</t>
  </si>
  <si>
    <t>CPU-068</t>
  </si>
  <si>
    <t>J15, J16 E J17 - FORNECIMENTO E INSTALAÇÃO DE JANELA DE VIDRO DE CORRER, EM PERFIS DE ALUMÍNIO COR PRETO FOSCO E FERRAGENS CROMADAS, VIDRO TEMPERADO DE 10MM. DE ACORDO COM DETALHES DO PROJETO.</t>
  </si>
  <si>
    <t>J15, J16 E J17 - JANELA DE VIDRO DE CORRER, EM PERFIS DE ALUMÍNIO COR PRETO FOSCO E FERRAGENS CROMADAS, VIDRO TEMPERADO DE 10MM</t>
  </si>
  <si>
    <t>P11, P12, P13 E P16 - FORNECIMENTO E INSTALAÇÃO DE PORTA DE VIDRO DE CORRER E BADEIRA FIXA SUPERIOR, EM PERFIS DE ALUMÍNIO COR PRETO FOSCO E FERRAGENS CROMADAS, VIDRO TEMPERADO DE 10MM. PARE MÓVEL COM ALTURA DE 210CM; PARTE FIXA COM ALTURA DE 100CM. DE ACORDO COM DETALHES DO PROJETO.</t>
  </si>
  <si>
    <t>P11, P12, P13 E P16 - PORTA DE VIDRO DE CORRER E BADEIRA FIXA SUPERIOR, EM PERFIS DE ALUMÍNIO COR PRETO FOSCO E FERRAGENS CROMADAS. PARE MÓVEL COM ALTURA DE 210CM; PARTE FIXA COM ALTURA DE 100CM. VIDRO TEMPERADO DE 10MM.</t>
  </si>
  <si>
    <t>CPU-069</t>
  </si>
  <si>
    <t>FORNECIMENTO E INSTALAÇÃO DE DOMUS/LANTERNIN/CLARABOIA EM ESTRUTURA DE ALUMÍNIO E COBERTURA EM ACRÍLICO LEITOSO, COM VENTILAÇÃO.</t>
  </si>
  <si>
    <t>CLARABOIA DOMOS POLICARBONATO BRANCO LEITOSO 1,15X1,15M</t>
  </si>
  <si>
    <t>3.1.2</t>
  </si>
  <si>
    <t>CPU-070</t>
  </si>
  <si>
    <t>FORNECIMENTO E INSTALAÇÃO DE GUICHÊ PASSA PRATOS EM INOX 430, 120X30X60CM, 6 DIVISÕES (REF.: FRITOMAX 120X30)</t>
  </si>
  <si>
    <t>GUICHÊ PASSA PRATOS EM INOX 430 - 120X30 6 DIVISÕES</t>
  </si>
  <si>
    <t xml:space="preserve">FABRICAÇÃO, FORNECIMENTO E MONTAGEM DE ESTRUTURA METÁLICA AUXILIAR PARA FIXAÇÕES DE CHAPAS CIMENTICIAS (BEIRAL) E TODOS OS ACESSÓRIOS DE FIXAÇÃO, CONFORME PROJETO. APLICAÇÃO DE FUNDO PREPARADOR ANTICORROSIVO EM SUPERFÍCIE METÁLICA, INCLUSIVE RETOQUES. </t>
  </si>
  <si>
    <t>CPU-071</t>
  </si>
  <si>
    <t>CPU-072</t>
  </si>
  <si>
    <t>CPU-073</t>
  </si>
  <si>
    <t>CPU-074</t>
  </si>
  <si>
    <t>7.1.1</t>
  </si>
  <si>
    <t>7.1.2</t>
  </si>
  <si>
    <t>7.1.3</t>
  </si>
  <si>
    <t>7.1.4</t>
  </si>
  <si>
    <t>REDE DE GÁS GLP</t>
  </si>
  <si>
    <t>CPU-075</t>
  </si>
  <si>
    <t>CPU-076</t>
  </si>
  <si>
    <t>CPU-077</t>
  </si>
  <si>
    <t>CPU-078</t>
  </si>
  <si>
    <t>CPU-079</t>
  </si>
  <si>
    <t>CPU-080</t>
  </si>
  <si>
    <t>CPU-081</t>
  </si>
  <si>
    <t>CPU-082</t>
  </si>
  <si>
    <t xml:space="preserve">FORNECIMENTO E INSTALAÇÃO DE CENTRAL (1+1) PARA GLP, INCLUIDO CHICOTE FLEXÍVEL, MANÔMETRO, VALVULA DE REGULAGEM ANTI REFLUXO. </t>
  </si>
  <si>
    <t>CPU-083</t>
  </si>
  <si>
    <t>FORNECIMENTO E INSTALAÇÃO DE TUBULAÇÃO DE COBRE CLASSE "A", DN = 3/4" (22mm), SEM COSTURA, INCLUSIVE CONEXÕES, PASTA DE SOLDA (FLUXO), SOLDA, LIMPEZA, ROQUEAMENTO (QUANDO NECESSÁRIOS) E PINTURA EPOXI, DUAS DEMÃOS, EM TODA EXTENSÃO DA TUBULAÇÃO</t>
  </si>
  <si>
    <t>CPU-084</t>
  </si>
  <si>
    <t>FORNECIMENTO E INSTALAÇÃO DE TUBULAÇÃO DE COBRE CLASSE "A", DN = 1/2" (15MM) SEM COSTURA, INCLUSIVE CONEXÕES, PASTA DE SOLDA (FLUXO), SOLDA, LIMPEZA, ROQUEAMENTO (QUANDO NECESSÁRIOS) E PINTURA EPOXI, DUAS DEMÃOS, EM TODA EXTENSÃO DA TUBULAÇÃO</t>
  </si>
  <si>
    <t>CPU-085</t>
  </si>
  <si>
    <t>FORNECIMENTO E INSTALAÇÃO DE PONTO DE UTILIZAÇÃO DE  GLP COM REGULADOR DE PRESSÃO DE SEGUNDO ESTÁGIO E SUPORTE PARA FIXAÇÃO.</t>
  </si>
  <si>
    <t>REGULADOR DE PRESSÃO GLP 13 KG</t>
  </si>
  <si>
    <t>QUADRO DE DISTRIBUIÇÃO DE CIRCUITOS E DISPOSITIVOS DE PROTEÇÃO</t>
  </si>
  <si>
    <t>ILUMINAÇÃO</t>
  </si>
  <si>
    <t>TOMADAS E INTERRUPTORES</t>
  </si>
  <si>
    <t>CABEAMENTO ESTRUTURADO</t>
  </si>
  <si>
    <t>ENVELOPAMENTO DE DUTO FLEXÍVEL - ÁREA EXTERNA</t>
  </si>
  <si>
    <t>INSTALAÇÃO ELÉTRICA - ÁREA EXTERNA</t>
  </si>
  <si>
    <t>INSTALAÇÃO ELÉTRICA - INSTALAÇÃO DE POSTES - ÁREA EXTERNA</t>
  </si>
  <si>
    <t>INSTALAÇÃO ELÉTRICA - SPDA</t>
  </si>
  <si>
    <t>CPU-086</t>
  </si>
  <si>
    <t>FORNECIMENTO E INSTALAÇÃO DE CAIXA PARA PERFILADO COM TOMADA 2P+T - 10A</t>
  </si>
  <si>
    <t>6.1.1</t>
  </si>
  <si>
    <t>6.1.2</t>
  </si>
  <si>
    <t>6.1.4</t>
  </si>
  <si>
    <t>6.1.23</t>
  </si>
  <si>
    <t>6.1.8</t>
  </si>
  <si>
    <t>6.1.3</t>
  </si>
  <si>
    <t>6.1.7</t>
  </si>
  <si>
    <t>6.1.5</t>
  </si>
  <si>
    <t>6.1.6</t>
  </si>
  <si>
    <t>6.1.9</t>
  </si>
  <si>
    <t>6.1.10</t>
  </si>
  <si>
    <t>6.1.11</t>
  </si>
  <si>
    <t>6.1.12</t>
  </si>
  <si>
    <t>6.1.13</t>
  </si>
  <si>
    <t>6.1.14</t>
  </si>
  <si>
    <t>6.1.15</t>
  </si>
  <si>
    <t>6.1.16</t>
  </si>
  <si>
    <t>6.1.17</t>
  </si>
  <si>
    <t>6.1.18</t>
  </si>
  <si>
    <t>6.1.19</t>
  </si>
  <si>
    <t>6.1.20</t>
  </si>
  <si>
    <t>6.1.21</t>
  </si>
  <si>
    <t>6.1.22</t>
  </si>
  <si>
    <t>6.1.24</t>
  </si>
  <si>
    <t>6.1.25</t>
  </si>
  <si>
    <t>6.1.26</t>
  </si>
  <si>
    <t>6.1.27</t>
  </si>
  <si>
    <t>6.1.28</t>
  </si>
  <si>
    <t>6.1.29</t>
  </si>
  <si>
    <t>6.1.30</t>
  </si>
  <si>
    <t>6.1.31</t>
  </si>
  <si>
    <t>6.2.1</t>
  </si>
  <si>
    <t>6.2.2</t>
  </si>
  <si>
    <t>6.2.3</t>
  </si>
  <si>
    <t>6.2.4</t>
  </si>
  <si>
    <t>6.2.5</t>
  </si>
  <si>
    <t>6.2.6</t>
  </si>
  <si>
    <t>6.3.1</t>
  </si>
  <si>
    <t>6.3.2</t>
  </si>
  <si>
    <t>6.3.3</t>
  </si>
  <si>
    <t>6.3.4</t>
  </si>
  <si>
    <t>6.3.5</t>
  </si>
  <si>
    <t>6.3.6</t>
  </si>
  <si>
    <t>6.3.7</t>
  </si>
  <si>
    <t>6.3.8</t>
  </si>
  <si>
    <t>6.3.9</t>
  </si>
  <si>
    <t>6.3.10</t>
  </si>
  <si>
    <t>6.3.11</t>
  </si>
  <si>
    <t>6.3.12</t>
  </si>
  <si>
    <t>6.3.13</t>
  </si>
  <si>
    <t>6.3.14</t>
  </si>
  <si>
    <t>6.3.15</t>
  </si>
  <si>
    <t>6.3.16</t>
  </si>
  <si>
    <t>6.3.17</t>
  </si>
  <si>
    <t>6.3.18</t>
  </si>
  <si>
    <t>6.3.19</t>
  </si>
  <si>
    <t>6.3.20</t>
  </si>
  <si>
    <t>6.3.21</t>
  </si>
  <si>
    <t>6.3.22</t>
  </si>
  <si>
    <t>6.3.23</t>
  </si>
  <si>
    <t>6.3.24</t>
  </si>
  <si>
    <t>6.3.25</t>
  </si>
  <si>
    <t>6.3.26</t>
  </si>
  <si>
    <t>6.3.27</t>
  </si>
  <si>
    <t>6.3.28</t>
  </si>
  <si>
    <t>6.3.29</t>
  </si>
  <si>
    <t>6.4.1</t>
  </si>
  <si>
    <t>6.4.2</t>
  </si>
  <si>
    <t>6.4.3</t>
  </si>
  <si>
    <t>6.4.4</t>
  </si>
  <si>
    <t>6.4.5</t>
  </si>
  <si>
    <t>6.4.6</t>
  </si>
  <si>
    <t>6.4.7</t>
  </si>
  <si>
    <t>6.4.8</t>
  </si>
  <si>
    <t>6.4.9</t>
  </si>
  <si>
    <t>6.4.10</t>
  </si>
  <si>
    <t>6.4.11</t>
  </si>
  <si>
    <t>6.4.12</t>
  </si>
  <si>
    <t>6.5.1</t>
  </si>
  <si>
    <t>6.5.2</t>
  </si>
  <si>
    <t>6.5.3</t>
  </si>
  <si>
    <t>6.5.4</t>
  </si>
  <si>
    <t>6.5.5</t>
  </si>
  <si>
    <t>6.7.1</t>
  </si>
  <si>
    <t>6.6.1</t>
  </si>
  <si>
    <t>6.6.2</t>
  </si>
  <si>
    <t>6.6.3</t>
  </si>
  <si>
    <t>6.6.4</t>
  </si>
  <si>
    <t>6.6.5</t>
  </si>
  <si>
    <t>6.7.2</t>
  </si>
  <si>
    <t>6.7.3</t>
  </si>
  <si>
    <t>6.7.4</t>
  </si>
  <si>
    <t>6.8.1</t>
  </si>
  <si>
    <t>6.8.2</t>
  </si>
  <si>
    <t>6.8.3</t>
  </si>
  <si>
    <t>6.8.4</t>
  </si>
  <si>
    <t>6.8.5</t>
  </si>
  <si>
    <t>6.8.6</t>
  </si>
  <si>
    <t>6.8.7</t>
  </si>
  <si>
    <t>6.8.8</t>
  </si>
  <si>
    <t>6.8.9</t>
  </si>
  <si>
    <t>6.8.10</t>
  </si>
  <si>
    <t>6.8.11</t>
  </si>
  <si>
    <t>6.8.12</t>
  </si>
  <si>
    <t>6.8.13</t>
  </si>
  <si>
    <t>6.8.14</t>
  </si>
  <si>
    <t>CPU-087</t>
  </si>
  <si>
    <t>PAINEL ELÉTRICO MONTADO COM BARRAMENTO TRIFÁSICO 400A 100 DIN</t>
  </si>
  <si>
    <t>FORNECIMENTO E INSTALAÇÃO DE QUADRO DE DISTRIBUIÇÃO DE CIRCUITO - QDC - DE EMBUTIR, COM BARRAMENTO, PARA 400A, 100 DISJUNTORES DIN, EM CHAPA # 22 NA COR BRANCA, INCLUÍNDO ETIQUETAS DE IDENTIFICAÇÃO DOS CIRCUITOS, PROTEÇÃO PARA O BARRAMENTO EM POLICARBONATO OU CHAPA METÁLICA E PORTA PROJETOS NA PORTA. REFERÊNCIA QDETNII CEMAR OU SUPERIOR</t>
  </si>
  <si>
    <t>FORNECIMENTO E INSTALAÇÃO DE QUADRO DE DISTRIBUIÇÃO DE CIRCUITO - QDC - DE EMBUTIR, COM BARRAMENTO, PARA 150A, 72 DISJUNTORES DIN, EM CHAPA # 22 NA COR BRANCA, INCLUÍNDO ETIQUETAS DE IDENTIFICAÇÃO DOS CIRCUITOS, PROTEÇÃO PARA O BARRAMENTO EM POLICARBONATO OU CHAPA METÁLICA E PORTA PROJETOS NA PORTA. REFERÊNCIA QDETNII CEMAR OU SUPERIOR</t>
  </si>
  <si>
    <t>QUADRO PLATINNUM BOX EMBUTIR PARA 72 DISJUNTORES PADRÃO DIN</t>
  </si>
  <si>
    <t>KIT BARRAMENTO 150A TRIFÁSICO ISOLADO P/70 CIRCUITOS</t>
  </si>
  <si>
    <t>CPU-088</t>
  </si>
  <si>
    <t>CPU-089</t>
  </si>
  <si>
    <t>FORNECIMENTO E INSTALAÇÃO DE MULTIMEDIDOR DE ENERGIA COM MEMÓRIA DE MASSA, REF. COMERCIAL MMW02 - M, INCLUÍNDO TCS  DE MEDIÇÃO</t>
  </si>
  <si>
    <t>MEDIDOR DE ENERGIA B24 112-100, MEDIÇÃO DE ENERGIA ATIVA, COMUNICAÇÃO MODBUS RTU, CONEXÃO A TC TRIFASICA</t>
  </si>
  <si>
    <t>TRANSFORMADOR DE CORRENTE TC TIPO JANELA 400/5A</t>
  </si>
  <si>
    <t>CPU-090</t>
  </si>
  <si>
    <t>PROGRAMADOR HORÁRIO DIGITAL 2 SAÍDAS COEL BWT40DRRP-REC</t>
  </si>
  <si>
    <t>CPU-091</t>
  </si>
  <si>
    <t>FORNECIMENTO E INSTALAÇÃO DE CABO PP 3X1,5MM2 - 70CM COM PLUG 2P+T - 10A</t>
  </si>
  <si>
    <t>PLUGUE MACHO 2+TERRA 10A</t>
  </si>
  <si>
    <t>CPU-092</t>
  </si>
  <si>
    <t>FORNECIMENTO E INSTALAÇÃO DE CABO PP 3X1,5MM2 - 70CM COM PLUG 2P+T - 20A</t>
  </si>
  <si>
    <t>PLUGUE MACHO 2+TERRA 20A</t>
  </si>
  <si>
    <t>CPU-093</t>
  </si>
  <si>
    <t>LUMINÁRIA HERMÉTICA 2 LÂMPADAS</t>
  </si>
  <si>
    <t>LÂMPADA LED TUBULAR T8 18W 120CM</t>
  </si>
  <si>
    <t>CPU-094</t>
  </si>
  <si>
    <t>FORNECIMENTO E INSTALAÇÃO DE PROJETOR DE EMBUTIR NO SOLO, 6W, IP 67, CORPO EM ALUMÍNIO, PINTURA ELETROSTÁTICA PRETA, VISOR EM VIDRO TEMPERADO, DRIVER INCLUSO, ÂNGULO DE ABERTURA &lt;=30º, TEMPERATURA DE COR &gt;=3000K, FLUXO LUMINOSO &gt;=800LM 5410/2004</t>
  </si>
  <si>
    <t>BALIZADOR DE EMBUTIR CHÃO LED 12W - BRANCO QUENTE</t>
  </si>
  <si>
    <t>CPU-095</t>
  </si>
  <si>
    <t>FORNECIMENTO E INSTALAÇÃO DE TOMADA ESTANQUE 2P+T - 10A, CAIXA E ESPELHO COM TOMADA. REF. COMERCIAL LINHA AQUATIC</t>
  </si>
  <si>
    <t>CONJUNTO 1 TOMADA ENERGIA 10A 4X2 CINZA AQUATIC LEGRAND</t>
  </si>
  <si>
    <t>CAIXA DE LUZ EXTERNA 4X2 RETANGULAR IP66 BRANCA</t>
  </si>
  <si>
    <t>CPU-096</t>
  </si>
  <si>
    <t>FORNECIMENTO E INSTALAÇÃO DE TOMADA ESTANQUE 2P+T - 20A, CAIXA E ESPELHO COM TOMADA. REF. COMERCIAL LINHA AQUATIC</t>
  </si>
  <si>
    <t>CONJUNTO 1 TOMADA ENERGIA 20A 4X2 CINZA AQUATIC LEGRAND</t>
  </si>
  <si>
    <t>CPU-097</t>
  </si>
  <si>
    <t>FORNECIMENTO E INSTALAÇÃO DE TOMADA BLINDADA 3P+T - 32A, MONTADA EM CONDULETE</t>
  </si>
  <si>
    <t>TOMADA BLINDADA 3P+T 32A</t>
  </si>
  <si>
    <t>CPU-098</t>
  </si>
  <si>
    <t>FORNECIMENTO E INSTALAÇÃO DE TOMADA BLINDADA 3P+T - 63A, MONTADA EM CONDULETE</t>
  </si>
  <si>
    <t>TOMADA BLINDADA 3P+T 63A</t>
  </si>
  <si>
    <t>CPU-099</t>
  </si>
  <si>
    <t>CAIXA PARA PISO BAIXA 4X4 1"</t>
  </si>
  <si>
    <t>TAMPA PARA CAIXA UNHA DE PISO ALUMÍNIO DUPLA 4X4 CROMADO</t>
  </si>
  <si>
    <t>CPU-100</t>
  </si>
  <si>
    <t>FORNECIMENTO E INSTALAÇÃO DE ETIQUETA DE IDENTIFICAÇÃO DOS CIRCUITOS E TENSÕES PARA AS TOMADAS , PRETO SOBRE BRANCO(TAMANHO MÍNIMO DE 12MM X 25MM)</t>
  </si>
  <si>
    <t>FITA PARA ROTULADOR BROTHER, 12MM X 8M</t>
  </si>
  <si>
    <t>CPU-101</t>
  </si>
  <si>
    <t>FORNECIMENTO E INSTALAÇÃO DE PATCH CORDS TIPO RJ45 CATEGORIA 5 E,  COM COMPRIMENTO DE 3,0M</t>
  </si>
  <si>
    <t>CPU-102</t>
  </si>
  <si>
    <t>FORNECIMENTO E INSTALAÇÃO DE FORNECIMENTO E INSTALAÇÃO RACK 5U - RACK PARA TELECOMUNICAÇÕES FECHAMENTO LATERAL E TRASEIRO REMOVÍVEIS EM CHAPA DE AÇO MONOBLOCO, ALTURA DE 5U</t>
  </si>
  <si>
    <t>MINI RACK 5U X 350MM MAX ELETRON PORTA COM VISOR ACRÍLICO PRETO</t>
  </si>
  <si>
    <t>CPU-103</t>
  </si>
  <si>
    <t>FORNEC. E INSTALAÇÃO  DE MINI DISTRIBUIDOR INTERNO ÓPTICO, FIXAÇÃO EM PAREDE PARA EMENDA E TERMINAÇÃO ÓPTICA, ESTRUTURA EM PLÁSTICO DE ENGENHARIA NAS CORES CINZA OU PRETO, FORNECIDO COM SUPORTE METÁLICO, PARAFUSOS AUTOATARRAXANTES E BUCHAS S6, PARA FIXAÇÃO EM PAREDE, ACOMODAÇÃO DE ATÉ 12 EMENDAS ÓPTICAS, POSSUI 2 ENTRADAS PARA CABOS PROTEGIDAS POR BORRACHA, FIXAÇÃO DA TAMPA ATRAVÉS DE PARAFUSO CENTRAL, FORNECIDO KIT DE INSTALAÇÃO, FORNECIDO COM PROTETORES DE EMENDA 60X1,0MM DE ACORDO COM A QUANTIDADE DE FIBRAS SOLICITADAS:  12 - INCLUI BANDEJA, PROTETORES PARA EMENDA, BRAÇADEIRAS PLÁSTICAS, PIGTAIL E ACOPLADORES.</t>
  </si>
  <si>
    <t>MINI DIO COMPLETO SC/PC PARA 12 FIBRAS</t>
  </si>
  <si>
    <t>CPU-104</t>
  </si>
  <si>
    <t>FORNECIMENTO E INSTALAÇÃO DE ORGANIZADOR DE CABOS DE 1U PARA RACK 19"</t>
  </si>
  <si>
    <t>ORGAQNIZADOR DE CABOS</t>
  </si>
  <si>
    <t>CPU-105</t>
  </si>
  <si>
    <t>FORNECIMENTO E INSTALAÇÃO DE CORDÃO ÓPTICO TIPO TIGTH MONOMODO STANDARD G.652B (9.0 ΜM)LC-SPC/SC-SPC,  COM 2,5M,  COM DUAS FIBRAS - REF. COMERCIAL</t>
  </si>
  <si>
    <t>CORDÃO ÓPTICO DUPLEX SM 9/125 LC/SC LCXSC 2.5M</t>
  </si>
  <si>
    <t>CPU-106</t>
  </si>
  <si>
    <t>FORNECIMENTO E INSTALAÇÃO SERVIÇO DE FUSÃO E CERTIFICAÇÃO DA FIBRA ÓPTICA COM EMISSÃO DE RELATÓRIOS (IMPRESSO E ARQUIVO ELETRÔNICO)</t>
  </si>
  <si>
    <t>EXECUÇÃO DE FUSÃO ÓPTICA COM TESTES DE CERTIFICAÇÃO.</t>
  </si>
  <si>
    <t>CPU-107</t>
  </si>
  <si>
    <t>FORNECIMENTO E INSTALAÇÃO DE CABO ÓPTICO CONSTITUÍDO POR FIBRAS MONOMODO, COM REVESTIMENTO PRIMÁRIO EM ACRILATO E REVESTIMENTO SECUNDÁRIO EM MATERIAL POLIMÉRICO COLORIDO (900 µM), REUNIDAS E REVESTIDAS POR FIBRAS SINTÉTICAS DIELÉTRICAS PARA SUPORTE MECÂNICO (RESISTÊNCIA À TRAÇÃO) E COBERTAS POR CAPA EXTERNA EM POLÍMERO PARA USO INTERNO E EXTERNO. NÃO PROPAGANTE A CHAMA E RESISTENTE A FUNGOS E RAIOS ULTRAVIOLETA. DEVE POSSUIR ELEMENTOS QUE TORNEM A FIBRA RESISTENTE A TRAÇÃO E O CONJUNTO DEVE SER PROTEGIDO CONTRA PENETRAÇÃO DE ÁGUA. DEVE CONTER 6 FIBRAS INTERNAS MONOMODO COM CAPACIDADE DE TRANSMISSÃO DE 10 GBPS. DESIGNAÇÃO ABNT: CFOT-X-EO;</t>
  </si>
  <si>
    <t>FIBRA MONOMODO 6VIAS</t>
  </si>
  <si>
    <t>CPU-108</t>
  </si>
  <si>
    <t>FORNECIMENTO E EXECUÇÃO DE FUNDAÇÃO COMPLETA PARA POSTE GALVANIZADO, H=7,00M, INCLUINDO ESCAVAÇÃO, ARMAÇÕES EM AÇO CA-50/60 (4 X 10MM, E ESTRIBO 8 X 6,3MM) E CONCRETO FCK =25MPA PARA FUNDAÇÃO ( PROFUNDIDADE IGUAL A 1,3 M E DIÂMETRO DE 450MM) E FORNECIMENTO E INSTALAÇÃO DE CONJUNTO CHUMBADORES M19 X 500MM GALVANIZADO, CONFORME DETALHAMENTO</t>
  </si>
  <si>
    <t>CPU-109</t>
  </si>
  <si>
    <t xml:space="preserve">FORNECIMENTO E INSTALAÇÃO DE POSTE TELECÔNICO ESCALONADO RETO COM ALTURA ÚTIL DE 7M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 </t>
  </si>
  <si>
    <t>CPU-110</t>
  </si>
  <si>
    <t>EXECUÇÃO DE SERVIÇO DE REMANEJAMENTO DE POSTE, H=7M, COM RETIRADA, TRANSPORTE HORIZONTAL E REINSTALAÇÃO</t>
  </si>
  <si>
    <t>CPU-111</t>
  </si>
  <si>
    <t>FORNECIMENTO E INSTALAÇÃO DE SUPORTE PARA LUMINÁRIA TIPO PÉTALA, COM UM BRAÇO (BRAÇO: TUBO AÇO CARBONO DIN 2440,  ESPESSURA MÍNIMA 3MM; DIÂMETRO EXTERNO 48.3MM, INCLINAÇÃO 15° FABRI-CADOS EM TUBO AÇO CARBONO DIN 2440, ESPESSURA MÍNIMA MM; NÚCLEO COM DIÂMETRO EXTERNO DE 76MM, ALTURA 25CM; ROSCAS SOLDADAS, FIXAÇÃO EM POSTE TOPO 60.3MM, TAMPA DE VEDAÇÃO EM ALUMÍNIO. TRATAMENTO: GALVANI-ZAÇÃO A FOGO POR IMERSÃO A QUENTE, INTERNA E EXTERNAMENTE. (REF. LUMICENTES SCON 1)</t>
  </si>
  <si>
    <t>SUPORTE LUMINARIA PETALA</t>
  </si>
  <si>
    <t>CPU-112</t>
  </si>
  <si>
    <t>FORNECIMENTO E INSTALAÇÃO DE LUMINÁRIA LED, 50W, TEMP. DE COR 3.000KV, CORPO EM ALUMÍNIO INJETADO A ALTA PRESSÃO COM ALETAS PARA DISSIPAÇÃO DE CALOR, FECHAMENTO EM POLICARBONATO TRANSPARENTE, DRIVER DE CORRENTE CONSTANTE INCORPORADO A LUMINARIA, TOMADA PARA RELÉ FOTOELÉTRICO, MANUTENÇÃO DE FLUXO LUMINÓSO &gt;= 100.000H, TENSÃO DE ALIMENTAÇÃO 90V A 350V - 60HZ, PINTURA ELETROSTÁTICA CINZA MUNSEL, COM PROTEÇÃO CONTRA SOBRETENSÕES 10KV/12KA - REF. COMERCIAL ADOTADA NO PROJ. LUMINOTÉCNICO - MARCA TECNOWATT, MODELO TAU; OUTROS FORNECEDORES COM CARACTERÍSTICAS TÉCNICAS SIMILAR OU SUPERIOR.</t>
  </si>
  <si>
    <t>LUMINÁRIA PÉTALA 50W</t>
  </si>
  <si>
    <t>CPU-113</t>
  </si>
  <si>
    <t>CPU-114</t>
  </si>
  <si>
    <t>CPU-115</t>
  </si>
  <si>
    <t>CPU-116</t>
  </si>
  <si>
    <t>CPU-117</t>
  </si>
  <si>
    <t>CPU-118</t>
  </si>
  <si>
    <t>CPU-119</t>
  </si>
  <si>
    <t>CPU-120</t>
  </si>
  <si>
    <t>FORNECIMENTO E INSTALAÇÃO DE CONECTOR TERMINAL DE PRESSÃO # 10MM, INCLUSIVE PARAFUSO E PORCA</t>
  </si>
  <si>
    <t>FORNECIMENTO E INSTALAÇÃO DE CONECTOR TERMINAL DE PRESSÃO # 16MM, INCLUSIVE PARAFUSO E PORCA</t>
  </si>
  <si>
    <t>FORNECIMENTO E INSTALAÇÃO DE CONECTOR TERMINAL DE PRESSÃO # 25MM, INCLUSIVE PARAFUSO E PORCA</t>
  </si>
  <si>
    <t>FORNECIMENTO E INSTALAÇÃO DE CONECTOR TERMINAL DE PRESSÃO # 35MM, INCLUSIVE PARAFUSO E PORCA</t>
  </si>
  <si>
    <t>FORNECIMENTO E INSTALAÇÃO DE CONECTOR TERMINAL DE PRESSÃO # 50MM, INCLUSIVE PARAFUSO E PORCA</t>
  </si>
  <si>
    <t>FORNECIMENTO E INSTALAÇÃO DE CONECTOR TERMINAL DE PRESSÃO # 70MM, INCLUSIVE PARAFUSO E PORCA</t>
  </si>
  <si>
    <t>FORNECIMENTO E INSTALAÇÃO DE CONECTOR TERMINAL DE PRESSÃO # 120MM, INCLUSIVE PARAFUSO E PORCA</t>
  </si>
  <si>
    <t>CPU-121</t>
  </si>
  <si>
    <t>FORNECIMENTO E INSTALAÇÃO DE CAIXA DE EQUIPOTENCIALIZAÇÃO</t>
  </si>
  <si>
    <t>CX EQUIPOTENCIALIZAÇÃO</t>
  </si>
  <si>
    <t>9.2.8</t>
  </si>
  <si>
    <t>9.2.9</t>
  </si>
  <si>
    <t>CPU-122</t>
  </si>
  <si>
    <t>FORNECIMENTO E INSTALAÇÃO DE TELA MOSQUITEIRO EM NYLON COM MOLDURA EM ALUMÍNIO ANODIZADO NATUAL</t>
  </si>
  <si>
    <t>ORSE/SE - Jun/2024 (8970)</t>
  </si>
  <si>
    <t>TELA MOSQUITEIRA DE NYLON - BRANCA</t>
  </si>
  <si>
    <t>CANTONEIRA REMOVÍVEL PARA TELA MOSQUITEIRA EM NYLON BRANCA</t>
  </si>
  <si>
    <t>CPU-123</t>
  </si>
  <si>
    <t>FORNECIMENTO E APLICAÇÃO DE TEXTURA ACRÍLICA ROLADA EMBORRACHADA FLEXÍVEL</t>
  </si>
  <si>
    <t>SINAPI - Jun/2024 (95306)</t>
  </si>
  <si>
    <t>TEXTURA EMBORRACHADA FLEXÍVEL BRANCA - KG</t>
  </si>
  <si>
    <t>CPU-124</t>
  </si>
  <si>
    <t>FORNECIMENTO E MONTAGEM DE ESTRUTURA METÁLICA PARA TELHADO EM AÇO ESTRUTURAL EM PERFIS ASTM, INCLUSIVE TODOS COMPONENTES METÁLICOS DA ESTRUTURA, LIMPEZA SUPERFICIAL, TRATAMENTO SUPERFICIAL ANTIOXIDANTE E PINTURA ESMALTE PARA ACABAMENTO FINAL, INCLUSIVE TODOS OS DEMAIS INSUMOS NECESSÁRIO PARA MONTAGEM E SOLDA DA ESTRUTURA. (OBS.: CHUMBADORES, PARAFUSOS, PORCAS, ARRUELAS E DEMAIS DISPOSITIVOS DE FIXAÇÃO CONSIDERADOS NO PREÇO UNITÁRIO DA ESTRUTURA)</t>
  </si>
  <si>
    <t>3.1.3</t>
  </si>
  <si>
    <t>LIMPEZA FINAL E BOTA-FORA DE MATERIAIS</t>
  </si>
  <si>
    <t>CPU-125</t>
  </si>
  <si>
    <t>BOTA-FORA COM CARGA MANUAL/MECÂNICA PROVENIENTE DAS ESCAVAÇÕES, MOVIMENTAÇÕES DE TERRA E ENTULHOS EM GERAL, INCLUSIVE TRANSPORTE HORIZONTAL E VERTICAL NO INTERIOR DA OBRA COM CARGA EM CAMINHÃO CAÇAMBA, TRANSPORTE E DESCARGA EM LOCAL AUTORIZADO PELA PREFEITURA (MOVIMENTAÇÃO EM CAMINHÃO BASCULANTE)</t>
  </si>
  <si>
    <t>12.1.1</t>
  </si>
  <si>
    <t>CPU-126</t>
  </si>
  <si>
    <t>BOTA-FORA EM CAÇAMBA ALUGADA, INCLUSIVE TRANSPORTE HORIZONTAL E VERTICAL NO INTERIOR DA OBRA E CARGA. (MOVIMENTAÇÃO EM CAÇAMBA ALUGADA)</t>
  </si>
  <si>
    <t>ALUGUEL DE CAÇAMBA - 5M3</t>
  </si>
  <si>
    <t>12.1.2</t>
  </si>
  <si>
    <t>12.1.3</t>
  </si>
  <si>
    <t>CPU-127</t>
  </si>
  <si>
    <t>EXECUÇÃO DE LIMPEZA FINAL DE OBRA, CONSIDERANDO LIMPEZA DE ESQUADRIAS E VIDROS, REVESTIMENTOS CERÂMICOS DE PAREDE, PISO, LOUÇAS, METAIS E DEMAIS EQUIPAMENTOS INSTALADOS</t>
  </si>
  <si>
    <t>12.1.4</t>
  </si>
  <si>
    <t>LOCAÇÃO CONVENCIONAL DE OBRA, UTILIZANDO GABARITO DE TÁBUAS CORRIDAS PONTALETADAS A CADA 2,00M</t>
  </si>
  <si>
    <t>SUDECAP/BH - Abr/2024 (01.17.01)</t>
  </si>
  <si>
    <t>FORNECIMENTO E INSTALAÇÃO DE BARRACÃO DE OBRA PARA ESCRITÓRIO DE OBRA E APOIO DA FISCALIZAÇÃO, EM CHAPA DE COMPENSADO RESINADO, BANHEIRO COM VASO SANITÁRIO, LAVATÓRIO, MOBILIÁRIOS (MESA, CADEIRAS E DEMAIS MÓVEIS NECESSÁRIOS), ACABAMENTO DO PISO EM CONCRETO, INSTALAÇÕES HIDROSSANITÁRIAS, ELÉTRICAS E ESQUADRIAS PARA FECHAMENTO.</t>
  </si>
  <si>
    <t>FORNECIMENTO E INSTALAÇÃO DE BARRACÃO DE OBRA PARA REFEITÓRIO, EM CHAPA DE COMPENSADO RESINADO, TELA DE FECHAMENTO, MOBILIÁRIOS (MESAS, CADEIRAS, AQUECEDOR DE MARMITA), ACABAMENTO DO PISO EM CONCRETO E INSTALAÇÕES ELÉTRICAS</t>
  </si>
  <si>
    <t>SINAPI - Jul/2024 (101963)</t>
  </si>
  <si>
    <t>FORNECIMENTO E EXECUÇÃO DE PISO EM CIMENTO QUEIMADO, MODULAÇÕES DE 150X150CM, POLIDO. ESPESSURA MÉDIA DE 3CM. INCLUSO JUNTA PLÁSTICA</t>
  </si>
  <si>
    <t>SICOR/MG - Abr/2024 (ED-50559)</t>
  </si>
  <si>
    <t>FORNECIMENTO E INSTALAÇÃO DE CABO DE COBRE FLEXÍVEL ISOLADO, 1,5 MM2, ANTI-CHAMA 450/750V VÁRIAS CORES CONF. NORMA, ISOLAMENTO DUPLO EM PVC, SEM CHUMBO, NÃO PROPAGANTE DE CHAMA, BAIXA EMISSÃO DE FUMAÇAS E GASES TÓXICOS, SEGUNDO ORIENTAÇÕES DE CORES E OUTRAS DIRETRIZES DA NBR 5410/2004</t>
  </si>
  <si>
    <t>SINAPI - Jul/2024 (91924)</t>
  </si>
  <si>
    <t>CABO DE COBRE FLEXÍVEL 1,5MM2 750V</t>
  </si>
  <si>
    <t>SINAPI - Jul/2024 (91926)</t>
  </si>
  <si>
    <t>FORNECIMENTO E INSTALAÇÃO DE CABO DE COBRE FLEXÍVEL ISOLADO, 2,5 MM2, ANTI-CHAMA 450/750V VÁRIAS CORES CONF. NORMA. ISOLAMENTO DUPLO EM PVC, SEM CHUMBO, NÃO PROPAGANTE DE CHAMA, BAIXA EMISSÃO DE FUMAÇAS E GASES TÓXICOS, SEGUNDO ORIENTAÇÕES DE CORES E OUTRAS DIRETRIZES DA NBR 5410/2004</t>
  </si>
  <si>
    <t>CABO DE COBRE FLEXÍVEL 2,5MM2 750V</t>
  </si>
  <si>
    <t>FORNECIMENTO E INSTALAÇÃO DE CABO DE COBRE FLEXÍVEL ISOLADO, 4,0 MM2, ANTI-CHAMA 450/750V, VÁRIAS CORES CONF. NORMA, ISOLAMENTO DUPLO EM PVC, SEM CHUMBO, NÃO PROPAGANTE DE CHAMA, BAIXA EMISSÃO DE FUMAÇAS E GASES TÓXICOS, SEGUNDO ORIENTAÇÕES DE CORES E OUTRAS DIRETRIZES DA NBR 5410/2004</t>
  </si>
  <si>
    <t>SINAPI - Jul/2024 (91928)</t>
  </si>
  <si>
    <t>CABO DE COBRE FLEXÍVEL 4,0MM2 750V</t>
  </si>
  <si>
    <t>SINAPI - Jul/2024 (91930)</t>
  </si>
  <si>
    <t>FORNECIMENTO E INSTALAÇÃO DE CABO DE COBRE FLEXÍVEL ISOLADO, 6,0 MM2, ANTI-CHAMA 450/750V, VÁRIAS CORES CONF. NORMA, ISOLAMENTO DUPLO EM PVC, SEM CHUMBO, NÃO PROPAGANTE DE CHAMA, BAIXA EMISSÃO DE FUMAÇAS E GASES TÓXICOS, SEGUNDO ORIENTAÇÕES DE CORES E OUTRAS DIRETRIZES DA NBR 5410/2004</t>
  </si>
  <si>
    <t>CABO DE COBRE FLEXÍVEL 6,0MM2 750V</t>
  </si>
  <si>
    <t>FORNECIMENTO E INSTALAÇÃO DE CABO DE COBRE FLEXÍVEL ISOLADO, 10,0 MM2, ANTI-CHAMA 450/750V, VÁRIAS CORES CONF. NORMA, ISOLAMENTO DUPLO EM PVC, SEM CHUMBO, NÃO PROPAGANTE DE CHAMA, BAIXA EMISSÃO DE FUMAÇAS E GASES TÓXICOS, SEGUNDO ORIENTAÇÕES DE CORES E OUTRAS DIRETRIZES DA NBR 5410/2004</t>
  </si>
  <si>
    <t>SINAPI - Jul/2024 (91932)</t>
  </si>
  <si>
    <t>CABO DE COBRE FLEXÍVEL 10,0MM2 750V</t>
  </si>
  <si>
    <t>FORNECIMENTO E INSTALAÇÃO DE CABO DE COBRE FLEXÍVEL ISOLADO, 2,5 MM2, ANTI-CHAMA 0,6/1KV VÁRIAS CORES CONF. NORMA. ISOLAMENTO DUPLO EM PVC, SEM CHUMBO, NÃO PROPAGANTE DE CHAMA, BAIXA EMISSÃO DE FUMAÇAS E GASES TÓXICOS, SEGUNDO ORIENTAÇÕES DE CORES E OUTRAS DIRETRIZES DA NBR 5410/2004</t>
  </si>
  <si>
    <t>FORNECIMENTO E INSTALAÇÃO DE CABO DE COBRE FLEXÍVEL ISOLADO, 16,0 MM2, ANTI-CHAMA 0,6/1KV, VÁRIAS CORES CONF. NORMA, ISOLAMENTO DUPLO EM PVC, SEM CHUMBO, NÃO PROPAGANTE DE CHAMA, BAIXA EMISSÃO DE FUMAÇAS E GASES TÓXICOS, SEGUNDO ORIENTAÇÕES DE CORES E OUTRAS DIRETRIZES DA NBR 5410/2004</t>
  </si>
  <si>
    <t>SINAPI - Jul/2024 (91935)</t>
  </si>
  <si>
    <t>CABO DE COBRE FLEXÍVEL 16,0MM2 1KV</t>
  </si>
  <si>
    <t>FORNECIMENTO E INSTALAÇÃO DE CABO DE COBRE FLEXÍVEL ISOLADO, 25,0 MM2, ANTI-CHAMA 0,6/1KV, VÁRIAS CORES CONF. NORMA, ISOLAMENTO DUPLO EM PVC, SEM CHUMBO, NÃO PROPAGANTE DE CHAMA, BAIXA EMISSÃO DE FUMAÇAS E GASES TÓXICOS, SEGUNDO ORIENTAÇÕES DE CORES E OUTRAS DIRETRIZES DA NBR 5410/2004</t>
  </si>
  <si>
    <t>CABO DE COBRE FLEXÍVEL 25,0MM2 1KV</t>
  </si>
  <si>
    <t>FORNECIMENTO E INSTALAÇÃO DE CABO DE COBRE FLEXÍVEL ISOLADO, 35,0 MM2, ANTI-CHAMA 0,6/1KV, VÁRIAS CORES CONF. NORMA, ISOLAMENTO DUPLO EM PVC, SEM CHUMBO, NÃO PROPAGANTE DE CHAMA, BAIXA EMISSÃO DE FUMAÇAS E GASES TÓXICOS, SEGUNDO ORIENTAÇÕES DE CORES E OUTRAS DIRETRIZES DA NBR 5410/2004</t>
  </si>
  <si>
    <t>CABO DE COBRE FLEXÍVEL 35,0MM2 1KV</t>
  </si>
  <si>
    <t>FORNECIMENTO E INSTALAÇÃO DE CABO DE COBRE FLEXÍVEL ISOLADO, 50 MM2, ANTI-CHAMA 0,6/1KV, VÁRIAS CORES CONF. NORMA, ISOLAMENTO DUPLO EM PVC, SEM CHUMBO, NÃO PROPAGANTE DE CHAMA, BAIXA EMISSÃO DE FUMAÇAS E GASES TÓXICOS, SEGUNDO ORIENTAÇÕES DE CORES E OUTRAS DIRETRIZES DA NBR 5410/2004</t>
  </si>
  <si>
    <t>CABO DE COBRE FLEXÍVEL 50,0MM2 1KV</t>
  </si>
  <si>
    <t>SINAPI - Jul/2024 (92988)</t>
  </si>
  <si>
    <t>SINAPI - Jul/2024 (92986)</t>
  </si>
  <si>
    <t>SINAPI - Jul/2024 (92984)</t>
  </si>
  <si>
    <t>FORNECIMENTO E INSTALAÇÃO DE CABO DE COBRE FLEXÍVEL ISOLADO, 70,0 MM2, ANTI-CHAMA 0,6/1KV, VÁRIAS CORES CONF. NORMA, ISOLAMENTO DUPLO EM PVC, SEM CHUMBO, NÃO PROPAGANTE DE CHAMA, BAIXA EMISSÃO DE FUMAÇAS E GASES TÓXICOS, SEGUNDO ORIENTAÇÕES DE CORES E OUTRAS DIRETRIZES DA NBR 5410/2004</t>
  </si>
  <si>
    <t>SINAPI - Jul/2024 (92990)</t>
  </si>
  <si>
    <t>CABO DE COBRE FLEXÍVEL 70,0MM2 1KV</t>
  </si>
  <si>
    <t>FORNECIMENTO E EXECUÇÃO DE LAJE PRÉ-FABRICADA EM TRELIÇA METÁLICA TR12 (LT 16CM), SOBRECARGA MÍNIMA DE 200 KG/M2 (SEM PESO PÓPRIO DAS TRELIÇAS E LAJOTAS), ENCHIMENTO EM EPS. INCLUSIVE ESCORAMENTO E CONCRETO BOMBEADO FCK&gt;=25MPA. INCLUSIVE EMISSÃO DE ANOTAÇÃO DE RESPONSABILIDADE TÉCNICA.</t>
  </si>
  <si>
    <t>ELABORAÇÃO DE PROJETO EXECUTIVO DE PREVENÇÃO E COMBATE A INCÊNDIO E PÂNICO, COM APRESENTAÇÃO DE MEMORIAL DE CÁLCULO, SEGUINDO DIRETRIZES ESTABELECIDAS PELA FISCALIZAÇÃO. INCLUSIVE EMISSÃO DE ANOTAÇÃO DE RESPONSABILIDADE TÉCNICA E APROVAÇÃO NO CBMG</t>
  </si>
  <si>
    <t>PAGAMENTO DE TAXA PARA APROVAÇÃO DO PPCIP DO RESTAURANTE, CONFORME TABELA VIGENTE DO CBMG</t>
  </si>
  <si>
    <t>5.3.8</t>
  </si>
  <si>
    <t>5.3.9</t>
  </si>
  <si>
    <t>5.3.10</t>
  </si>
  <si>
    <t>5.3.11</t>
  </si>
  <si>
    <t>5.3.12</t>
  </si>
  <si>
    <t>5.3.13</t>
  </si>
  <si>
    <t>7.1.5</t>
  </si>
  <si>
    <t>7.1.6</t>
  </si>
  <si>
    <t>ADMINISTRAÇÃO LOCAL DA OBRA COM SERVIÇOS TÉCNICOS DE ENGENHARIA, GESTÃO, ACOMPANHAMENTO, LIMPEZA PERMANENTE DO CANTEIRO DE OBRAS E DEMAIS SERVIÇOS CORRELATOS. MEDIÇÃO PROPORCIONAL AO AVANÇO DA OBRA.</t>
  </si>
  <si>
    <t>KIT CAVALETE PARA MEDIÇÃO DE ÁGUA - ENTRADA PRINCIPAL, EM PVC 25 MM (3/4") - FORNECIMENTO E INSTALAÇÃO (EXCLUSIVE HIDRÔMETRO). AF_03/2024</t>
  </si>
  <si>
    <t>PLANTIO DE ARBUSTO OU  CERCA VIVA. AF_07/2024</t>
  </si>
  <si>
    <t>PLANTIO DE ÁRVORE ORNAMENTAL COM ALTURA DE MUDA MENOR OU IGUAL A 2,00 M . AF_07/2024</t>
  </si>
  <si>
    <t>PLANTIO DE ÁRVORE ORNAMENTAL COM ALTURA DE MUDA MAIOR QUE 2,00 M E MENOR OU IGUAL A 4,00 M . AF_07/2024</t>
  </si>
  <si>
    <t>PLANTIO DE GRAMA BATATAIS EM PLACAS. AF_07/2024</t>
  </si>
  <si>
    <t>Jul/2024</t>
  </si>
  <si>
    <t>7º MÊS</t>
  </si>
  <si>
    <t>8º MÊS</t>
  </si>
  <si>
    <t>SICOR/MG - Abr/2024 (ED-48208)</t>
  </si>
  <si>
    <t>FORNECIMENTO E EXECUÇÃO DE ALVENARIA DE VEDAÇÃO COM ELEMENTO VAZADO - COBOGÓ DE CONCRETO, INCLUSIVE ARGAMASSA DE ASSENTAMENTO. CONFORME DETALHE EM PROJETO.</t>
  </si>
  <si>
    <t>Área de projeção do restaurante: 603,25m2</t>
  </si>
  <si>
    <t>INSTALAÇÕES DE GLP</t>
  </si>
  <si>
    <t>Classificação</t>
  </si>
  <si>
    <t>% Acum.</t>
  </si>
  <si>
    <t>FORNECIMENTO E INSTALAÇÃO DE DISPOSITIVO DE PROTEÇÃO CONTRA SURTO - DPS -  VLC SLIM CLASSE 1 275V 12,5/60KA</t>
  </si>
  <si>
    <t>DISJUNTOR TRIPOLAR TIPO NEMA, CORRENTE NOMINAL DE  100A - FORNECIMENTO E INSTALAÇÃO. AF_10/2020</t>
  </si>
  <si>
    <t>FORNECIMENTO E INSTALAÇÃO DE PROGRAMADOR HORAS 100-240VCA, 2 SAÍDA A RELÉ PARA COMANDO DE EQUIPAMENTOS DE ACORDO COM OS PROGRAMAS ESTABELECIDOS. MONTAGEM EM TRILHO DIM REF COMERCIAL COEL BWT40DRRP-REC</t>
  </si>
  <si>
    <t xml:space="preserve">FORNECIMENTO E INSTALAÇÃO DE LUMINÁRIA DE TUBO LED BARRA LED, 2X18W, 4180LM. CORPO EM POLICARBONATO INJETADO, REFLETOR EM CHAPA DE AÇO TRATADA COM ACABAMENTO EM PINTURA ELETROSTÁTICA NA COR BRANCA, DIFUSOR EM POLICARBONATO COM ACABAMENTO INTERNO LISO. PROTEÇÃO IP-65. CONJUNTO COMPLETO, INCLUINDO LÂMPADAS TUBO LED.  (MODELO REFERÊNCIA: LPT 24 ITAIM, LUMICENTER OU INTRAL). </t>
  </si>
  <si>
    <t>FORNECIMENTO E INSTALAÇÃO DE CAIXA ALUMÍNIO 4X4" DE EMBUTIR NO PISO, INCLUSIVE TAMPA</t>
  </si>
  <si>
    <t>6.7.5</t>
  </si>
  <si>
    <t>CURVA ABC - Obra de construção do Restaurante Estudantil, urbanização do entorno e demais obras complementares</t>
  </si>
  <si>
    <t>Campus Nepomuceno</t>
  </si>
  <si>
    <t>LIMPEZA DO TERRENO, MOVIMENTAÇÃO DE TERRA E LOCAÇÃO DA OBRA</t>
  </si>
  <si>
    <t>EXECUÇÃO DE CORTE E SUPRESSÃO DE ÁRVORE, INCLUSIVE REMOÇÃO DE RAÍZES REMANESCENTES</t>
  </si>
  <si>
    <t>10.7.3</t>
  </si>
  <si>
    <t>10.7.4</t>
  </si>
  <si>
    <t>10.7.5</t>
  </si>
  <si>
    <t>CABO DE COBRE FLEXÍVEL 120,0MM2 1KV</t>
  </si>
  <si>
    <t>FORNECIMENTO E INSTALAÇÃO DE CABO DE COBRE FLEXÍVEL ISOLADO, 120,0 MM2, ANTI-CHAMA 0,6/1KV, VÁRIAS CORES CONF. NORMA, ISOLAMENTO DUPLO EM PVC, SEM CHUMBO, NÃO PROPAGANTE DE CHAMA, BAIXA EMISSÃO DE FUMAÇAS E GASES TÓXICOS, SEGUNDO ORIENTAÇÕES DE CORES E OUTRAS DIRETRIZES DA NBR 5410/2004</t>
  </si>
  <si>
    <t>SINAPI - Jul/2024 (92994)</t>
  </si>
  <si>
    <t>Área de urbanização do entorno: 500,00m2</t>
  </si>
  <si>
    <t>FORNECIMENTO E INSTALAÇÃO DE SUPORTE PARA LUMINÁRIA TIPO PÉTALA, COM DOIS BRAÇO (BRAÇO: TUBO AÇO CARBONO DIN 2440,  ESPESSURA MÍNIMA 3MM; DIÂMETRO EXTERNO 48.3MM, INCLINAÇÃO 15° FABRI-CADOS EM TUBO AÇO CARBONO DIN 2440, ESPESSURA MÍNIMA MM; NÚCLEO COM DIÂMETRO EXTERNO DE 76MM, ALTURA 25CM; ROSCAS SOLDADAS, FIXAÇÃO EM POSTE TOPO 60.3MM, TAMPA DE VEDAÇÃO EM ALUMÍNIO. TRATAMENTO: GALVANIZAÇÃO A FOGO POR IMERSÃO A QUENTE, INTERNA E EXTERNAMENTE). REF. LUMICENTES SCON 2</t>
  </si>
  <si>
    <t>SUPORTE 2 LUMINARIA PETALA</t>
  </si>
  <si>
    <t>6.7.6</t>
  </si>
  <si>
    <t>SICOR/MG - Região Sul - Deson.</t>
  </si>
  <si>
    <t>SICOR/MG - Região Sul (Insumo) - Deson.</t>
  </si>
  <si>
    <t>CPU-128</t>
  </si>
  <si>
    <t>FORNECIMENTO E INSTALAÇÃO DE POSTE TELECÔNICO ESCALONADO RETO COM ALTURA ÚTIL DE 3,5 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t>
  </si>
  <si>
    <t>POSTE TELECÔNICO 3,5M</t>
  </si>
  <si>
    <t>6.7.7</t>
  </si>
  <si>
    <t>CPU-129</t>
  </si>
  <si>
    <t>FORNECIMENTO E EXECUÇÃO DE FUNDAÇÃO COMPLETA PARA POSTE GALVANIZADO, H=3,50M, INCLUINDO ESCAVAÇÃO, ARMAÇÕES EM AÇO CA-50/60 (4 X 8MM, E ESTRIBO 7 X 5MM) E CONCRETO FCK =25MPA PARA FUNDAÇÃO (PROFUNDIDADE IGUAL A 1,1 M E DIÂMETRO DE 320MM) E FORNECIMENTO E INSTALAÇÃO DE CONJUNTO CHUMBADORES  GALVANIZADO CONFORME DETALHAMENTO FORNECEDOR POSTE, CONFORME DETALHAMENTO.</t>
  </si>
  <si>
    <t>CPU-130</t>
  </si>
  <si>
    <t>CPU-131</t>
  </si>
  <si>
    <t>FORNECIMENTO E INSTALAÇÃO DE LUMINÁRIA EXTERNA PARA POSTE, CORPO EM ALUMÍNIO INJETADO COM DIFUSOR EM VIDRO TEMPERADO/POLICARBONATO/METACRILATO COM ALÍVIO DE PRESSAO, DRIVER INCORPORADO, MANUTENÇÃO FLUXO LUMINOSO &gt; 65.000H, FIXAÇÃO EM TOPO DE POSTE, GRAU DE PROTEÇÃO IP 66, COM PROTEÇÃO CONTRA SOBRETENSÕES DE 10V/12KA, COM BASE PARA RELE FOTOELÉTRICO, ÓPTICA SA, POTÊNCIA 28W, &gt;=3.500LM, 4.000K.COMERCIAL SKAT M PLUS</t>
  </si>
  <si>
    <t>LUMINÁRIA LED PÚBLICA ORNAMENTAL SLIM 50W</t>
  </si>
  <si>
    <t>FORNECIMENTO E INSTALAÇÃO DE CONECTOR TERMINAL DE PRESSÃO # 150MM, INCLUSIVE PARAFUSO E PORCA</t>
  </si>
  <si>
    <t>CPU-132</t>
  </si>
  <si>
    <t>SERVIÇO DE REMOÇÃO E REINSTALAÇÃO DE FIBRA ÓPTICA - BANCO DO LIVRO - COM REAPROVEITAMENTO</t>
  </si>
  <si>
    <t>SERVIÇO DE REMOÇÃO E REINSTALAÇÃO DE CABO ALIMENTADOR - BANCO DO LIVRO - COM REAPROVEITAMENTO</t>
  </si>
  <si>
    <t>6.6.6</t>
  </si>
  <si>
    <t>6.6.7</t>
  </si>
  <si>
    <t>6.7.8</t>
  </si>
  <si>
    <t>6.7.9</t>
  </si>
  <si>
    <t>CBMG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</si>
</sst>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0.0000"/>
    <numFmt numFmtId="167" formatCode="&quot;R$&quot;\ #,##0.00"/>
    <numFmt numFmtId="168" formatCode="General_)"/>
    <numFmt numFmtId="170" formatCode="#,##0.000000"/>
    <numFmt numFmtId="171" formatCode="0.000000%"/>
  </numFmts>
  <fonts count="56">
    <font>
      <sz val="10"/>
      <name val="Arial"/>
    </font>
    <font>
      <b/>
      <sz val="10"/>
      <name val="Arial"/>
      <family val="2"/>
    </font>
    <font>
      <b/>
      <sz val="12"/>
      <name val="Arial"/>
      <family val="2"/>
    </font>
    <font>
      <sz val="8"/>
      <name val="Arial"/>
      <family val="2"/>
    </font>
    <font>
      <sz val="9"/>
      <name val="Arial"/>
      <family val="2"/>
    </font>
    <font>
      <sz val="10"/>
      <name val="Arial"/>
      <family val="2"/>
    </font>
    <font>
      <b/>
      <sz val="14"/>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Lucida Casual"/>
    </font>
    <font>
      <sz val="12"/>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10"/>
      <name val="Calibri"/>
      <family val="2"/>
    </font>
    <font>
      <sz val="11"/>
      <color indexed="19"/>
      <name val="Calibri"/>
      <family val="2"/>
    </font>
    <font>
      <sz val="10"/>
      <name val="Courier New"/>
      <family val="3"/>
    </font>
    <font>
      <sz val="10"/>
      <name val="Helv"/>
      <charset val="204"/>
    </font>
    <font>
      <sz val="10"/>
      <name val="Arial"/>
      <family val="2"/>
    </font>
    <font>
      <b/>
      <sz val="16"/>
      <name val="Arial"/>
      <family val="2"/>
    </font>
    <font>
      <sz val="14"/>
      <name val="Arial"/>
      <family val="2"/>
    </font>
    <font>
      <sz val="12"/>
      <name val="Arial"/>
      <family val="2"/>
    </font>
    <font>
      <u/>
      <sz val="12"/>
      <color indexed="12"/>
      <name val="Times New Roman"/>
      <family val="1"/>
    </font>
    <font>
      <sz val="10"/>
      <name val="Arial"/>
      <family val="2"/>
      <charset val="1"/>
    </font>
    <font>
      <sz val="10"/>
      <name val="Arial"/>
      <family val="2"/>
    </font>
    <font>
      <b/>
      <sz val="24"/>
      <name val="Arial"/>
      <family val="2"/>
    </font>
    <font>
      <sz val="11"/>
      <color theme="1"/>
      <name val="Calibri"/>
      <family val="2"/>
      <scheme val="minor"/>
    </font>
    <font>
      <sz val="11"/>
      <color rgb="FF333333"/>
      <name val="Calibri"/>
      <family val="2"/>
      <charset val="1"/>
    </font>
    <font>
      <sz val="11"/>
      <color rgb="FF000000"/>
      <name val="Calibri"/>
      <family val="2"/>
      <scheme val="minor"/>
    </font>
    <font>
      <b/>
      <sz val="12"/>
      <color rgb="FFFF0000"/>
      <name val="Arial"/>
      <family val="2"/>
    </font>
    <font>
      <b/>
      <sz val="10"/>
      <color rgb="FFFF0000"/>
      <name val="Arial"/>
      <family val="2"/>
    </font>
    <font>
      <b/>
      <sz val="14"/>
      <color theme="0"/>
      <name val="Arial"/>
      <family val="2"/>
    </font>
    <font>
      <b/>
      <sz val="16"/>
      <color theme="0"/>
      <name val="Arial"/>
      <family val="2"/>
    </font>
    <font>
      <b/>
      <sz val="20"/>
      <color theme="0"/>
      <name val="Arial"/>
      <family val="2"/>
    </font>
    <font>
      <b/>
      <sz val="28"/>
      <color theme="0"/>
      <name val="Arial"/>
      <family val="2"/>
    </font>
    <font>
      <b/>
      <sz val="24"/>
      <color theme="0"/>
      <name val="Arial"/>
      <family val="2"/>
    </font>
    <font>
      <b/>
      <sz val="11"/>
      <name val="Arial"/>
      <family val="2"/>
    </font>
    <font>
      <b/>
      <sz val="20"/>
      <name val="Arial"/>
      <family val="2"/>
    </font>
    <font>
      <sz val="10"/>
      <color rgb="FFFF0000"/>
      <name val="Arial"/>
      <family val="2"/>
    </font>
    <font>
      <b/>
      <sz val="18"/>
      <color theme="0"/>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2"/>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499984740745262"/>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30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42" fillId="28" borderId="0" applyNumberFormat="0" applyBorder="0" applyAlignment="0" applyProtection="0"/>
    <xf numFmtId="0" fontId="42" fillId="9" borderId="0" applyNumberFormat="0" applyBorder="0" applyAlignment="0" applyProtection="0"/>
    <xf numFmtId="0" fontId="7" fillId="10" borderId="0" applyNumberFormat="0" applyBorder="0" applyAlignment="0" applyProtection="0"/>
    <xf numFmtId="0" fontId="42" fillId="29" borderId="0" applyNumberFormat="0" applyBorder="0" applyAlignment="0" applyProtection="0"/>
    <xf numFmtId="0" fontId="42" fillId="7" borderId="0" applyNumberFormat="0" applyBorder="0" applyAlignment="0" applyProtection="0"/>
    <xf numFmtId="0" fontId="7" fillId="11" borderId="0" applyNumberFormat="0" applyBorder="0" applyAlignment="0" applyProtection="0"/>
    <xf numFmtId="0" fontId="42" fillId="30" borderId="0" applyNumberFormat="0" applyBorder="0" applyAlignment="0" applyProtection="0"/>
    <xf numFmtId="0" fontId="42" fillId="11" borderId="0" applyNumberFormat="0" applyBorder="0" applyAlignment="0" applyProtection="0"/>
    <xf numFmtId="0" fontId="7" fillId="7" borderId="0" applyNumberFormat="0" applyBorder="0" applyAlignment="0" applyProtection="0"/>
    <xf numFmtId="0" fontId="42" fillId="31" borderId="0" applyNumberFormat="0" applyBorder="0" applyAlignment="0" applyProtection="0"/>
    <xf numFmtId="0" fontId="42" fillId="9" borderId="0" applyNumberFormat="0" applyBorder="0" applyAlignment="0" applyProtection="0"/>
    <xf numFmtId="0" fontId="7" fillId="6" borderId="0" applyNumberFormat="0" applyBorder="0" applyAlignment="0" applyProtection="0"/>
    <xf numFmtId="0" fontId="42" fillId="32" borderId="0" applyNumberFormat="0" applyBorder="0" applyAlignment="0" applyProtection="0"/>
    <xf numFmtId="0" fontId="7" fillId="11" borderId="0" applyNumberFormat="0" applyBorder="0" applyAlignment="0" applyProtection="0"/>
    <xf numFmtId="0" fontId="42" fillId="33"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6" borderId="0" applyNumberFormat="0" applyBorder="0" applyAlignment="0" applyProtection="0"/>
    <xf numFmtId="0" fontId="42" fillId="34" borderId="0" applyNumberFormat="0" applyBorder="0" applyAlignment="0" applyProtection="0"/>
    <xf numFmtId="0" fontId="42" fillId="9" borderId="0" applyNumberFormat="0" applyBorder="0" applyAlignment="0" applyProtection="0"/>
    <xf numFmtId="0" fontId="7" fillId="10" borderId="0" applyNumberFormat="0" applyBorder="0" applyAlignment="0" applyProtection="0"/>
    <xf numFmtId="0" fontId="42" fillId="35" borderId="0" applyNumberFormat="0" applyBorder="0" applyAlignment="0" applyProtection="0"/>
    <xf numFmtId="0" fontId="7" fillId="14" borderId="0" applyNumberFormat="0" applyBorder="0" applyAlignment="0" applyProtection="0"/>
    <xf numFmtId="0" fontId="42" fillId="36" borderId="0" applyNumberFormat="0" applyBorder="0" applyAlignment="0" applyProtection="0"/>
    <xf numFmtId="0" fontId="42" fillId="11" borderId="0" applyNumberFormat="0" applyBorder="0" applyAlignment="0" applyProtection="0"/>
    <xf numFmtId="0" fontId="7" fillId="3" borderId="0" applyNumberFormat="0" applyBorder="0" applyAlignment="0" applyProtection="0"/>
    <xf numFmtId="0" fontId="42" fillId="37" borderId="0" applyNumberFormat="0" applyBorder="0" applyAlignment="0" applyProtection="0"/>
    <xf numFmtId="0" fontId="42" fillId="9" borderId="0" applyNumberFormat="0" applyBorder="0" applyAlignment="0" applyProtection="0"/>
    <xf numFmtId="0" fontId="7" fillId="6" borderId="0" applyNumberFormat="0" applyBorder="0" applyAlignment="0" applyProtection="0"/>
    <xf numFmtId="0" fontId="42" fillId="38" borderId="0" applyNumberFormat="0" applyBorder="0" applyAlignment="0" applyProtection="0"/>
    <xf numFmtId="0" fontId="7" fillId="11" borderId="0" applyNumberFormat="0" applyBorder="0" applyAlignment="0" applyProtection="0"/>
    <xf numFmtId="0" fontId="42" fillId="39" borderId="0" applyNumberFormat="0" applyBorder="0" applyAlignment="0" applyProtection="0"/>
    <xf numFmtId="0" fontId="42" fillId="7"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6"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14" fillId="3" borderId="0" applyNumberFormat="0" applyBorder="0" applyAlignment="0" applyProtection="0"/>
    <xf numFmtId="0" fontId="9" fillId="6" borderId="0" applyNumberFormat="0" applyBorder="0" applyAlignment="0" applyProtection="0"/>
    <xf numFmtId="0" fontId="10" fillId="9" borderId="1" applyNumberFormat="0" applyAlignment="0" applyProtection="0"/>
    <xf numFmtId="0" fontId="30" fillId="23" borderId="1" applyNumberFormat="0" applyAlignment="0" applyProtection="0"/>
    <xf numFmtId="0" fontId="11" fillId="24" borderId="2" applyNumberFormat="0" applyAlignment="0" applyProtection="0"/>
    <xf numFmtId="0" fontId="17" fillId="0" borderId="4" applyNumberFormat="0" applyFill="0" applyAlignment="0" applyProtection="0"/>
    <xf numFmtId="0" fontId="11" fillId="24" borderId="2" applyNumberFormat="0" applyAlignment="0" applyProtection="0"/>
    <xf numFmtId="0" fontId="8" fillId="25"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26"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13" fillId="14" borderId="1" applyNumberFormat="0" applyAlignment="0" applyProtection="0"/>
    <xf numFmtId="0" fontId="33" fillId="0" borderId="0"/>
    <xf numFmtId="0" fontId="18" fillId="0" borderId="0" applyNumberFormat="0" applyFill="0" applyBorder="0" applyAlignment="0" applyProtection="0"/>
    <xf numFmtId="0" fontId="9" fillId="4"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38" fillId="0" borderId="0" applyNumberFormat="0" applyFill="0" applyBorder="0" applyAlignment="0" applyProtection="0">
      <alignment vertical="top"/>
      <protection locked="0"/>
    </xf>
    <xf numFmtId="0" fontId="14" fillId="5" borderId="0" applyNumberFormat="0" applyBorder="0" applyAlignment="0" applyProtection="0"/>
    <xf numFmtId="0" fontId="13" fillId="7" borderId="1" applyNumberFormat="0" applyAlignment="0" applyProtection="0"/>
    <xf numFmtId="0" fontId="12" fillId="0" borderId="3" applyNumberFormat="0" applyFill="0" applyAlignment="0" applyProtection="0"/>
    <xf numFmtId="164" fontId="34" fillId="0" borderId="0" applyFont="0" applyFill="0" applyBorder="0" applyAlignment="0" applyProtection="0"/>
    <xf numFmtId="164" fontId="5" fillId="0" borderId="0" applyFont="0" applyFill="0" applyBorder="0" applyAlignment="0" applyProtection="0"/>
    <xf numFmtId="44"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44" fontId="7" fillId="0" borderId="0" applyFont="0" applyFill="0" applyBorder="0" applyAlignment="0" applyProtection="0"/>
    <xf numFmtId="166" fontId="5" fillId="0" borderId="0" applyFont="0" applyFill="0" applyBorder="0" applyAlignment="0" applyProtection="0"/>
    <xf numFmtId="164" fontId="42"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4" fontId="5" fillId="0" borderId="0" applyFill="0" applyBorder="0" applyAlignment="0" applyProtection="0"/>
    <xf numFmtId="44" fontId="5" fillId="0" borderId="0" applyFill="0" applyBorder="0" applyAlignment="0" applyProtection="0"/>
    <xf numFmtId="44" fontId="5" fillId="0" borderId="0" applyFill="0" applyBorder="0" applyAlignment="0" applyProtection="0"/>
    <xf numFmtId="44" fontId="42" fillId="0" borderId="0" applyFont="0" applyFill="0" applyBorder="0" applyAlignment="0" applyProtection="0"/>
    <xf numFmtId="44" fontId="5" fillId="0" borderId="0" applyFill="0" applyBorder="0" applyAlignment="0" applyProtection="0"/>
    <xf numFmtId="44" fontId="42" fillId="0" borderId="0" applyFont="0" applyFill="0" applyBorder="0" applyAlignment="0" applyProtection="0"/>
    <xf numFmtId="44" fontId="5" fillId="0" borderId="0" quotePrefix="1" applyFont="0" applyFill="0" applyBorder="0" applyAlignment="0">
      <protection locked="0"/>
    </xf>
    <xf numFmtId="164" fontId="24" fillId="0" borderId="0" applyFont="0" applyFill="0" applyBorder="0" applyAlignment="0" applyProtection="0"/>
    <xf numFmtId="44" fontId="43" fillId="0" borderId="0" applyFont="0" applyFill="0" applyBorder="0" applyAlignment="0" applyProtection="0"/>
    <xf numFmtId="0" fontId="31" fillId="14" borderId="0" applyNumberFormat="0" applyBorder="0" applyAlignment="0" applyProtection="0"/>
    <xf numFmtId="0" fontId="15" fillId="14" borderId="0" applyNumberFormat="0" applyBorder="0" applyAlignment="0" applyProtection="0"/>
    <xf numFmtId="0" fontId="24" fillId="0" borderId="0"/>
    <xf numFmtId="0" fontId="42" fillId="0" borderId="0"/>
    <xf numFmtId="0" fontId="42" fillId="0" borderId="0"/>
    <xf numFmtId="0" fontId="42" fillId="0" borderId="0"/>
    <xf numFmtId="0" fontId="42" fillId="0" borderId="0"/>
    <xf numFmtId="0" fontId="43" fillId="0" borderId="0"/>
    <xf numFmtId="0" fontId="42" fillId="0" borderId="0"/>
    <xf numFmtId="0" fontId="5" fillId="0" borderId="0"/>
    <xf numFmtId="0" fontId="5" fillId="0" borderId="0"/>
    <xf numFmtId="0" fontId="40" fillId="0" borderId="0"/>
    <xf numFmtId="0" fontId="5" fillId="0" borderId="0"/>
    <xf numFmtId="0" fontId="42" fillId="0" borderId="0"/>
    <xf numFmtId="0" fontId="42" fillId="0" borderId="0"/>
    <xf numFmtId="0" fontId="42" fillId="0" borderId="0"/>
    <xf numFmtId="0" fontId="5" fillId="0" borderId="0"/>
    <xf numFmtId="0" fontId="5" fillId="0" borderId="0"/>
    <xf numFmtId="0" fontId="5" fillId="0" borderId="0"/>
    <xf numFmtId="168" fontId="32" fillId="0" borderId="0"/>
    <xf numFmtId="168" fontId="32" fillId="0" borderId="0"/>
    <xf numFmtId="168" fontId="32" fillId="0" borderId="0"/>
    <xf numFmtId="0" fontId="44" fillId="0" borderId="0"/>
    <xf numFmtId="0" fontId="42" fillId="0" borderId="0"/>
    <xf numFmtId="0" fontId="42" fillId="0" borderId="0"/>
    <xf numFmtId="0" fontId="5" fillId="0" borderId="0"/>
    <xf numFmtId="0" fontId="24" fillId="0" borderId="0"/>
    <xf numFmtId="0" fontId="5" fillId="0" borderId="0"/>
    <xf numFmtId="0" fontId="42" fillId="0" borderId="0"/>
    <xf numFmtId="0" fontId="24" fillId="0" borderId="0"/>
    <xf numFmtId="0" fontId="5" fillId="0" borderId="0"/>
    <xf numFmtId="0" fontId="5" fillId="0" borderId="0"/>
    <xf numFmtId="0" fontId="5" fillId="0" borderId="0"/>
    <xf numFmtId="0" fontId="5" fillId="0" borderId="0"/>
    <xf numFmtId="168" fontId="32" fillId="0" borderId="0"/>
    <xf numFmtId="0" fontId="42" fillId="0" borderId="0"/>
    <xf numFmtId="0" fontId="42" fillId="0" borderId="0"/>
    <xf numFmtId="168" fontId="32" fillId="0" borderId="0"/>
    <xf numFmtId="0" fontId="42" fillId="0" borderId="0"/>
    <xf numFmtId="0" fontId="42" fillId="0" borderId="0"/>
    <xf numFmtId="0" fontId="42" fillId="0" borderId="0"/>
    <xf numFmtId="0" fontId="42" fillId="0" borderId="0"/>
    <xf numFmtId="0" fontId="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5" fillId="11" borderId="8" applyNumberFormat="0" applyFont="0" applyAlignment="0" applyProtection="0"/>
    <xf numFmtId="0" fontId="7" fillId="40" borderId="50" applyNumberFormat="0" applyFont="0" applyAlignment="0" applyProtection="0"/>
    <xf numFmtId="0" fontId="5" fillId="11" borderId="8"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5" fillId="11" borderId="8"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42"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40" borderId="50" applyNumberFormat="0" applyFont="0" applyAlignment="0" applyProtection="0"/>
    <xf numFmtId="0" fontId="7" fillId="40" borderId="9" applyNumberFormat="0" applyFont="0" applyAlignment="0" applyProtection="0"/>
    <xf numFmtId="0" fontId="7" fillId="11" borderId="8" applyNumberFormat="0" applyFont="0" applyAlignment="0" applyProtection="0"/>
    <xf numFmtId="0" fontId="16" fillId="9" borderId="10" applyNumberFormat="0" applyAlignment="0" applyProtection="0"/>
    <xf numFmtId="9"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9" fontId="7" fillId="0" borderId="0" applyFont="0" applyFill="0" applyBorder="0" applyAlignment="0" applyProtection="0"/>
    <xf numFmtId="9" fontId="42" fillId="0" borderId="0" applyFont="0" applyFill="0" applyBorder="0" applyAlignment="0" applyProtection="0"/>
    <xf numFmtId="9" fontId="24" fillId="0" borderId="0" applyFont="0" applyFill="0" applyBorder="0" applyAlignment="0" applyProtection="0"/>
    <xf numFmtId="0" fontId="16" fillId="23" borderId="10" applyNumberFormat="0" applyAlignment="0" applyProtection="0"/>
    <xf numFmtId="165" fontId="4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2" fillId="0" borderId="0" applyFont="0" applyFill="0" applyBorder="0" applyAlignment="0" applyProtection="0"/>
    <xf numFmtId="165" fontId="24" fillId="0" borderId="0" applyFont="0" applyFill="0" applyBorder="0" applyAlignment="0" applyProtection="0"/>
    <xf numFmtId="165" fontId="5"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43" fontId="5" fillId="0" borderId="0" applyFill="0" applyBorder="0" applyAlignment="0" applyProtection="0"/>
    <xf numFmtId="165" fontId="5" fillId="0" borderId="0" applyFont="0" applyFill="0" applyBorder="0" applyAlignment="0" applyProtection="0"/>
    <xf numFmtId="43" fontId="5" fillId="0" borderId="0" applyFill="0" applyBorder="0" applyAlignment="0" applyProtection="0"/>
    <xf numFmtId="165" fontId="5" fillId="0" borderId="0" applyFont="0" applyFill="0" applyBorder="0" applyAlignment="0" applyProtection="0"/>
    <xf numFmtId="43" fontId="5" fillId="0" borderId="0" applyFill="0" applyBorder="0" applyAlignment="0" applyProtection="0"/>
    <xf numFmtId="43" fontId="42" fillId="0" borderId="0" applyFont="0" applyFill="0" applyBorder="0" applyAlignment="0" applyProtection="0"/>
    <xf numFmtId="165" fontId="42" fillId="0" borderId="0" applyFont="0" applyFill="0" applyBorder="0" applyAlignment="0" applyProtection="0"/>
    <xf numFmtId="43" fontId="5" fillId="0" borderId="0" applyFill="0" applyBorder="0" applyAlignment="0" applyProtection="0"/>
    <xf numFmtId="43" fontId="42" fillId="0" borderId="0" applyFont="0" applyFill="0" applyBorder="0" applyAlignment="0" applyProtection="0"/>
    <xf numFmtId="165" fontId="34"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40" fillId="0" borderId="0" applyFont="0" applyFill="0" applyBorder="0" applyAlignment="0" applyProtection="0"/>
    <xf numFmtId="0" fontId="25" fillId="0" borderId="0" applyNumberFormat="0" applyFill="0" applyBorder="0" applyAlignment="0" applyProtection="0"/>
    <xf numFmtId="0" fontId="39" fillId="0" borderId="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7" fillId="0" borderId="11" applyNumberFormat="0" applyFill="0" applyAlignment="0" applyProtection="0"/>
    <xf numFmtId="0" fontId="28" fillId="0" borderId="12" applyNumberFormat="0" applyFill="0" applyAlignment="0" applyProtection="0"/>
    <xf numFmtId="0" fontId="29" fillId="0" borderId="13" applyNumberFormat="0" applyFill="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23" fillId="0" borderId="14" applyNumberFormat="0" applyFill="0" applyAlignment="0" applyProtection="0"/>
    <xf numFmtId="165"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7" fillId="0" borderId="0" applyNumberFormat="0" applyFill="0" applyBorder="0" applyAlignment="0" applyProtection="0"/>
  </cellStyleXfs>
  <cellXfs count="347">
    <xf numFmtId="0" fontId="0" fillId="0" borderId="0" xfId="0"/>
    <xf numFmtId="0" fontId="5" fillId="0" borderId="0" xfId="0" applyFont="1"/>
    <xf numFmtId="0" fontId="0" fillId="0" borderId="0" xfId="0" applyAlignment="1">
      <alignment horizontal="left"/>
    </xf>
    <xf numFmtId="165" fontId="5" fillId="0" borderId="0" xfId="286" applyFont="1" applyFill="1" applyBorder="1"/>
    <xf numFmtId="0" fontId="5" fillId="0" borderId="16" xfId="142" applyBorder="1"/>
    <xf numFmtId="10" fontId="5" fillId="0" borderId="0" xfId="241" applyNumberFormat="1" applyFont="1" applyFill="1" applyBorder="1" applyAlignment="1"/>
    <xf numFmtId="165" fontId="5" fillId="0" borderId="0" xfId="286" applyFont="1" applyFill="1" applyBorder="1" applyAlignment="1">
      <alignment horizontal="center"/>
    </xf>
    <xf numFmtId="0" fontId="2" fillId="0" borderId="26" xfId="0" applyFont="1" applyBorder="1" applyAlignment="1">
      <alignment horizontal="center"/>
    </xf>
    <xf numFmtId="0" fontId="37" fillId="0" borderId="26" xfId="0" applyFont="1" applyBorder="1"/>
    <xf numFmtId="0" fontId="0" fillId="0" borderId="21" xfId="0" applyBorder="1" applyAlignment="1">
      <alignment horizontal="left"/>
    </xf>
    <xf numFmtId="0" fontId="0" fillId="0" borderId="17" xfId="0" applyBorder="1"/>
    <xf numFmtId="0" fontId="2" fillId="0" borderId="27" xfId="0" applyFont="1" applyBorder="1"/>
    <xf numFmtId="0" fontId="0" fillId="0" borderId="27" xfId="0" applyBorder="1"/>
    <xf numFmtId="0" fontId="0" fillId="0" borderId="22" xfId="0" applyBorder="1" applyAlignment="1">
      <alignment horizontal="left"/>
    </xf>
    <xf numFmtId="0" fontId="0" fillId="0" borderId="18" xfId="0" applyBorder="1"/>
    <xf numFmtId="0" fontId="0" fillId="0" borderId="19" xfId="0" applyBorder="1"/>
    <xf numFmtId="0" fontId="37" fillId="0" borderId="28" xfId="0" applyFont="1" applyBorder="1"/>
    <xf numFmtId="0" fontId="37" fillId="0" borderId="15" xfId="0" applyFont="1" applyBorder="1"/>
    <xf numFmtId="0" fontId="37" fillId="0" borderId="29" xfId="0" applyFont="1" applyBorder="1"/>
    <xf numFmtId="0" fontId="37" fillId="0" borderId="30" xfId="0" applyFont="1" applyBorder="1"/>
    <xf numFmtId="0" fontId="37" fillId="0" borderId="31" xfId="0" applyFont="1" applyBorder="1"/>
    <xf numFmtId="0" fontId="2" fillId="0" borderId="33" xfId="0" applyFont="1" applyBorder="1" applyAlignment="1">
      <alignment horizontal="center"/>
    </xf>
    <xf numFmtId="0" fontId="2" fillId="0" borderId="34" xfId="0" applyFont="1" applyBorder="1" applyAlignment="1">
      <alignment horizontal="center"/>
    </xf>
    <xf numFmtId="0" fontId="6" fillId="42" borderId="23" xfId="0" applyFont="1" applyFill="1" applyBorder="1" applyAlignment="1">
      <alignment horizontal="center"/>
    </xf>
    <xf numFmtId="0" fontId="2" fillId="42" borderId="23" xfId="0" applyFont="1" applyFill="1" applyBorder="1" applyAlignment="1">
      <alignment horizontal="center"/>
    </xf>
    <xf numFmtId="0" fontId="35" fillId="42" borderId="35" xfId="0" applyFont="1" applyFill="1" applyBorder="1" applyAlignment="1">
      <alignment horizontal="center"/>
    </xf>
    <xf numFmtId="0" fontId="5" fillId="0" borderId="0" xfId="0" applyFont="1" applyAlignment="1">
      <alignment horizontal="center" vertical="center"/>
    </xf>
    <xf numFmtId="10" fontId="36" fillId="0" borderId="24" xfId="0" applyNumberFormat="1"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24" xfId="94" applyNumberFormat="1" applyFont="1" applyBorder="1" applyAlignment="1" applyProtection="1">
      <alignment horizontal="left" vertical="center" wrapText="1"/>
    </xf>
    <xf numFmtId="2" fontId="5" fillId="0" borderId="24" xfId="0" applyNumberFormat="1" applyFont="1" applyBorder="1" applyAlignment="1">
      <alignment horizontal="center" vertical="center"/>
    </xf>
    <xf numFmtId="10" fontId="37" fillId="0" borderId="15" xfId="0" applyNumberFormat="1" applyFont="1" applyBorder="1" applyAlignment="1">
      <alignment horizontal="center"/>
    </xf>
    <xf numFmtId="10" fontId="37" fillId="0" borderId="31" xfId="0" applyNumberFormat="1" applyFont="1" applyBorder="1" applyAlignment="1">
      <alignment horizontal="center"/>
    </xf>
    <xf numFmtId="0" fontId="37" fillId="0" borderId="36" xfId="0" applyFont="1" applyBorder="1"/>
    <xf numFmtId="0" fontId="37" fillId="0" borderId="37" xfId="0" applyFont="1" applyBorder="1"/>
    <xf numFmtId="0" fontId="5" fillId="0" borderId="21" xfId="0" applyFont="1" applyBorder="1" applyAlignment="1">
      <alignment vertical="center"/>
    </xf>
    <xf numFmtId="0" fontId="5" fillId="0" borderId="17" xfId="0" applyFont="1" applyBorder="1" applyAlignment="1">
      <alignment vertical="center"/>
    </xf>
    <xf numFmtId="0" fontId="5" fillId="0" borderId="0" xfId="0" applyFont="1" applyAlignment="1">
      <alignment horizontal="right"/>
    </xf>
    <xf numFmtId="0" fontId="5" fillId="0" borderId="0" xfId="120"/>
    <xf numFmtId="44" fontId="5" fillId="0" borderId="0" xfId="120" applyNumberFormat="1" applyAlignment="1">
      <alignment horizontal="center"/>
    </xf>
    <xf numFmtId="10" fontId="5" fillId="0" borderId="0" xfId="120" applyNumberFormat="1"/>
    <xf numFmtId="0" fontId="5" fillId="0" borderId="22" xfId="120" applyBorder="1" applyAlignment="1">
      <alignment horizontal="left"/>
    </xf>
    <xf numFmtId="44" fontId="5" fillId="0" borderId="18" xfId="120" applyNumberFormat="1" applyBorder="1" applyAlignment="1">
      <alignment horizontal="center"/>
    </xf>
    <xf numFmtId="10" fontId="5" fillId="0" borderId="18" xfId="120" applyNumberFormat="1" applyBorder="1"/>
    <xf numFmtId="10" fontId="5" fillId="0" borderId="19" xfId="120" applyNumberFormat="1" applyBorder="1"/>
    <xf numFmtId="44" fontId="6" fillId="42" borderId="24" xfId="120" applyNumberFormat="1" applyFont="1" applyFill="1" applyBorder="1" applyAlignment="1">
      <alignment horizontal="center" vertical="center"/>
    </xf>
    <xf numFmtId="10" fontId="6" fillId="42" borderId="24" xfId="120" applyNumberFormat="1" applyFont="1" applyFill="1" applyBorder="1" applyAlignment="1">
      <alignment horizontal="center" vertical="center"/>
    </xf>
    <xf numFmtId="0" fontId="5" fillId="0" borderId="0" xfId="120" applyAlignment="1">
      <alignment horizontal="left" vertical="center"/>
    </xf>
    <xf numFmtId="0" fontId="5" fillId="0" borderId="0" xfId="120" applyAlignment="1">
      <alignment vertical="center"/>
    </xf>
    <xf numFmtId="44" fontId="5" fillId="0" borderId="0" xfId="120" applyNumberFormat="1" applyAlignment="1">
      <alignment horizontal="center" vertical="center"/>
    </xf>
    <xf numFmtId="10" fontId="5" fillId="0" borderId="0" xfId="120" applyNumberFormat="1" applyAlignment="1">
      <alignment vertical="center"/>
    </xf>
    <xf numFmtId="0" fontId="2" fillId="42" borderId="24" xfId="120" applyFont="1" applyFill="1" applyBorder="1" applyAlignment="1">
      <alignment horizontal="left" vertical="center"/>
    </xf>
    <xf numFmtId="10" fontId="2" fillId="42" borderId="24" xfId="120" applyNumberFormat="1" applyFont="1" applyFill="1" applyBorder="1" applyAlignment="1">
      <alignment vertical="center"/>
    </xf>
    <xf numFmtId="0" fontId="45" fillId="0" borderId="0" xfId="120" applyFont="1" applyAlignment="1">
      <alignment vertical="center"/>
    </xf>
    <xf numFmtId="0" fontId="2" fillId="0" borderId="0" xfId="120" applyFont="1" applyAlignment="1">
      <alignment vertical="center"/>
    </xf>
    <xf numFmtId="0" fontId="1" fillId="41" borderId="24" xfId="120" applyFont="1" applyFill="1" applyBorder="1" applyAlignment="1">
      <alignment horizontal="left" vertical="center"/>
    </xf>
    <xf numFmtId="0" fontId="1" fillId="41" borderId="24" xfId="120" applyFont="1" applyFill="1" applyBorder="1" applyAlignment="1">
      <alignment horizontal="left" vertical="center" wrapText="1"/>
    </xf>
    <xf numFmtId="44" fontId="5" fillId="0" borderId="40" xfId="120" applyNumberFormat="1" applyBorder="1" applyAlignment="1">
      <alignment horizontal="center" vertical="center"/>
    </xf>
    <xf numFmtId="10" fontId="5" fillId="0" borderId="41" xfId="120" applyNumberFormat="1" applyBorder="1" applyAlignment="1">
      <alignment vertical="center"/>
    </xf>
    <xf numFmtId="44" fontId="5" fillId="0" borderId="0" xfId="120" applyNumberFormat="1" applyAlignment="1">
      <alignment vertical="center"/>
    </xf>
    <xf numFmtId="0" fontId="5" fillId="0" borderId="0" xfId="120" applyAlignment="1">
      <alignment horizontal="left"/>
    </xf>
    <xf numFmtId="0" fontId="6" fillId="0" borderId="0" xfId="120" applyFont="1" applyAlignment="1">
      <alignment vertical="center"/>
    </xf>
    <xf numFmtId="0" fontId="6" fillId="0" borderId="0" xfId="120" applyFont="1" applyAlignment="1">
      <alignment horizontal="left" vertical="center"/>
    </xf>
    <xf numFmtId="0" fontId="6" fillId="43" borderId="24" xfId="120" applyFont="1" applyFill="1" applyBorder="1" applyAlignment="1">
      <alignment horizontal="right" vertical="center"/>
    </xf>
    <xf numFmtId="10" fontId="6" fillId="43" borderId="24" xfId="120" applyNumberFormat="1" applyFont="1" applyFill="1" applyBorder="1" applyAlignment="1">
      <alignment vertical="center"/>
    </xf>
    <xf numFmtId="44" fontId="5" fillId="0" borderId="0" xfId="120" applyNumberFormat="1"/>
    <xf numFmtId="44" fontId="2" fillId="42" borderId="42" xfId="120" applyNumberFormat="1" applyFont="1" applyFill="1" applyBorder="1" applyAlignment="1">
      <alignment horizontal="center" vertical="center"/>
    </xf>
    <xf numFmtId="44" fontId="1" fillId="41" borderId="24" xfId="120" applyNumberFormat="1" applyFont="1" applyFill="1" applyBorder="1" applyAlignment="1">
      <alignment horizontal="center" vertical="center"/>
    </xf>
    <xf numFmtId="44" fontId="6" fillId="43" borderId="24" xfId="120" applyNumberFormat="1" applyFont="1" applyFill="1" applyBorder="1" applyAlignment="1">
      <alignment vertical="center"/>
    </xf>
    <xf numFmtId="0" fontId="6" fillId="43" borderId="24" xfId="0" applyFont="1" applyFill="1" applyBorder="1" applyAlignment="1">
      <alignment horizontal="center" vertical="center"/>
    </xf>
    <xf numFmtId="0" fontId="5" fillId="0" borderId="24" xfId="94" applyNumberFormat="1" applyFont="1" applyBorder="1" applyAlignment="1" applyProtection="1">
      <alignment horizontal="center" vertical="center" wrapText="1"/>
    </xf>
    <xf numFmtId="0" fontId="2" fillId="42" borderId="43" xfId="0" applyFont="1" applyFill="1" applyBorder="1" applyAlignment="1">
      <alignment horizontal="left" vertical="center"/>
    </xf>
    <xf numFmtId="0" fontId="2" fillId="42" borderId="43" xfId="0" applyFont="1" applyFill="1" applyBorder="1" applyAlignment="1">
      <alignment horizontal="center" vertical="center"/>
    </xf>
    <xf numFmtId="4" fontId="2" fillId="42" borderId="43" xfId="0" applyNumberFormat="1" applyFont="1" applyFill="1" applyBorder="1" applyAlignment="1">
      <alignment horizontal="center" vertical="center"/>
    </xf>
    <xf numFmtId="0" fontId="5" fillId="0" borderId="0" xfId="94" applyNumberFormat="1" applyFont="1" applyBorder="1" applyAlignment="1" applyProtection="1">
      <alignment horizontal="center" vertical="center" wrapText="1"/>
    </xf>
    <xf numFmtId="0" fontId="2" fillId="0" borderId="24" xfId="142" applyFont="1" applyBorder="1" applyAlignment="1">
      <alignment horizontal="center"/>
    </xf>
    <xf numFmtId="49" fontId="2" fillId="0" borderId="24" xfId="142" applyNumberFormat="1" applyFont="1" applyBorder="1" applyAlignment="1">
      <alignment horizontal="center"/>
    </xf>
    <xf numFmtId="165" fontId="2" fillId="0" borderId="24" xfId="286" applyFont="1" applyFill="1" applyBorder="1" applyAlignment="1">
      <alignment horizontal="center"/>
    </xf>
    <xf numFmtId="0" fontId="1" fillId="0" borderId="0" xfId="142" applyFont="1" applyAlignment="1">
      <alignment vertical="center"/>
    </xf>
    <xf numFmtId="0" fontId="5" fillId="0" borderId="0" xfId="142"/>
    <xf numFmtId="0" fontId="5" fillId="0" borderId="15" xfId="142" applyBorder="1"/>
    <xf numFmtId="1" fontId="1" fillId="0" borderId="0" xfId="142" applyNumberFormat="1" applyFont="1" applyAlignment="1">
      <alignment horizontal="left" vertical="center"/>
    </xf>
    <xf numFmtId="0" fontId="1" fillId="0" borderId="0" xfId="142" applyFont="1" applyAlignment="1">
      <alignment horizontal="left" vertical="center" wrapText="1"/>
    </xf>
    <xf numFmtId="0" fontId="1" fillId="0" borderId="17" xfId="142" applyFont="1" applyBorder="1" applyAlignment="1">
      <alignment horizontal="center" vertical="center" wrapText="1"/>
    </xf>
    <xf numFmtId="170" fontId="5" fillId="0" borderId="0" xfId="0" applyNumberFormat="1" applyFont="1" applyAlignment="1">
      <alignment horizontal="center" vertical="center"/>
    </xf>
    <xf numFmtId="44" fontId="5" fillId="0" borderId="17" xfId="286" applyNumberFormat="1" applyFont="1" applyFill="1" applyBorder="1" applyAlignment="1">
      <alignment horizontal="center" vertical="center"/>
    </xf>
    <xf numFmtId="0" fontId="5" fillId="0" borderId="21" xfId="142" applyBorder="1"/>
    <xf numFmtId="49" fontId="5" fillId="0" borderId="0" xfId="142" applyNumberFormat="1"/>
    <xf numFmtId="0" fontId="5" fillId="0" borderId="0" xfId="142" applyAlignment="1">
      <alignment horizontal="center"/>
    </xf>
    <xf numFmtId="49" fontId="5" fillId="0" borderId="0" xfId="142" applyNumberFormat="1" applyAlignment="1">
      <alignment horizontal="center"/>
    </xf>
    <xf numFmtId="2" fontId="5" fillId="0" borderId="17" xfId="286" applyNumberFormat="1" applyFont="1" applyFill="1" applyBorder="1" applyAlignment="1">
      <alignment horizontal="center"/>
    </xf>
    <xf numFmtId="0" fontId="5" fillId="0" borderId="20" xfId="142" applyBorder="1"/>
    <xf numFmtId="49" fontId="5" fillId="0" borderId="0" xfId="142" applyNumberFormat="1" applyAlignment="1">
      <alignment horizontal="right"/>
    </xf>
    <xf numFmtId="165" fontId="5" fillId="0" borderId="17" xfId="286" applyFont="1" applyFill="1" applyBorder="1" applyAlignment="1">
      <alignment horizontal="right"/>
    </xf>
    <xf numFmtId="0" fontId="1" fillId="0" borderId="22" xfId="142" applyFont="1" applyBorder="1"/>
    <xf numFmtId="0" fontId="1" fillId="0" borderId="18" xfId="142" applyFont="1" applyBorder="1"/>
    <xf numFmtId="0" fontId="1" fillId="0" borderId="19" xfId="142" applyFont="1" applyBorder="1" applyAlignment="1">
      <alignment horizontal="left"/>
    </xf>
    <xf numFmtId="44" fontId="1" fillId="43" borderId="24" xfId="286" applyNumberFormat="1" applyFont="1" applyFill="1" applyBorder="1" applyAlignment="1">
      <alignment horizontal="center"/>
    </xf>
    <xf numFmtId="0" fontId="6" fillId="42" borderId="24" xfId="142" applyFont="1" applyFill="1" applyBorder="1" applyAlignment="1">
      <alignment horizontal="center" vertical="center"/>
    </xf>
    <xf numFmtId="0" fontId="6" fillId="43" borderId="24" xfId="0" applyFont="1" applyFill="1" applyBorder="1" applyAlignment="1">
      <alignment horizontal="center" vertical="center" wrapText="1"/>
    </xf>
    <xf numFmtId="0" fontId="0" fillId="0" borderId="0" xfId="0" applyAlignment="1">
      <alignment horizontal="center"/>
    </xf>
    <xf numFmtId="0" fontId="35" fillId="42" borderId="23" xfId="0" applyFont="1" applyFill="1" applyBorder="1" applyAlignment="1">
      <alignment horizontal="center"/>
    </xf>
    <xf numFmtId="44" fontId="36" fillId="0" borderId="43" xfId="0" applyNumberFormat="1" applyFont="1" applyBorder="1" applyAlignment="1">
      <alignment horizontal="center" vertical="center"/>
    </xf>
    <xf numFmtId="44" fontId="35" fillId="0" borderId="23" xfId="0" applyNumberFormat="1" applyFont="1" applyBorder="1" applyAlignment="1">
      <alignment horizontal="center" vertical="center"/>
    </xf>
    <xf numFmtId="0" fontId="0" fillId="42" borderId="42" xfId="0" applyFill="1" applyBorder="1" applyAlignment="1">
      <alignment horizontal="left"/>
    </xf>
    <xf numFmtId="0" fontId="0" fillId="42" borderId="44" xfId="0" applyFill="1" applyBorder="1"/>
    <xf numFmtId="0" fontId="1" fillId="42" borderId="44" xfId="0" applyFont="1" applyFill="1" applyBorder="1" applyAlignment="1">
      <alignment horizontal="right"/>
    </xf>
    <xf numFmtId="0" fontId="0" fillId="27" borderId="0" xfId="0" applyFill="1" applyAlignment="1">
      <alignment horizontal="left" vertical="center" wrapText="1"/>
    </xf>
    <xf numFmtId="0" fontId="0" fillId="0" borderId="51" xfId="0" applyBorder="1"/>
    <xf numFmtId="0" fontId="0" fillId="0" borderId="52" xfId="0" applyBorder="1"/>
    <xf numFmtId="0" fontId="0" fillId="0" borderId="53" xfId="0" applyBorder="1"/>
    <xf numFmtId="0" fontId="0" fillId="0" borderId="25" xfId="0" applyBorder="1"/>
    <xf numFmtId="0" fontId="0" fillId="0" borderId="26" xfId="0" applyBorder="1"/>
    <xf numFmtId="0" fontId="0" fillId="0" borderId="38" xfId="0" applyBorder="1"/>
    <xf numFmtId="0" fontId="0" fillId="0" borderId="36" xfId="0" applyBorder="1"/>
    <xf numFmtId="0" fontId="0" fillId="0" borderId="37" xfId="0" applyBorder="1"/>
    <xf numFmtId="0" fontId="0" fillId="27" borderId="59" xfId="0" applyFill="1" applyBorder="1" applyAlignment="1">
      <alignment horizontal="left" vertical="center" wrapText="1"/>
    </xf>
    <xf numFmtId="0" fontId="0" fillId="27" borderId="60" xfId="0" applyFill="1" applyBorder="1" applyAlignment="1">
      <alignment horizontal="left" vertical="center" wrapText="1"/>
    </xf>
    <xf numFmtId="0" fontId="0" fillId="27" borderId="61" xfId="0" applyFill="1" applyBorder="1" applyAlignment="1">
      <alignment horizontal="left" vertical="center" wrapText="1"/>
    </xf>
    <xf numFmtId="0" fontId="0" fillId="27" borderId="15" xfId="0" applyFill="1" applyBorder="1" applyAlignment="1">
      <alignment horizontal="left" vertical="center" wrapText="1"/>
    </xf>
    <xf numFmtId="0" fontId="5" fillId="0" borderId="0" xfId="0" applyFont="1" applyAlignment="1">
      <alignment vertical="center"/>
    </xf>
    <xf numFmtId="0" fontId="0" fillId="0" borderId="18" xfId="0" applyBorder="1" applyAlignment="1">
      <alignment horizontal="left"/>
    </xf>
    <xf numFmtId="0" fontId="2" fillId="0" borderId="0" xfId="0" applyFont="1" applyAlignment="1">
      <alignment horizontal="center"/>
    </xf>
    <xf numFmtId="0" fontId="37" fillId="0" borderId="0" xfId="0" applyFont="1"/>
    <xf numFmtId="0" fontId="0" fillId="0" borderId="25" xfId="0" applyBorder="1" applyAlignment="1">
      <alignment horizontal="left"/>
    </xf>
    <xf numFmtId="0" fontId="37" fillId="0" borderId="0" xfId="0" applyFont="1" applyAlignment="1">
      <alignment horizontal="right"/>
    </xf>
    <xf numFmtId="44" fontId="2" fillId="41" borderId="23" xfId="0" applyNumberFormat="1" applyFont="1" applyFill="1" applyBorder="1" applyAlignment="1">
      <alignment horizontal="center"/>
    </xf>
    <xf numFmtId="44" fontId="2" fillId="41" borderId="23" xfId="0" applyNumberFormat="1" applyFont="1" applyFill="1" applyBorder="1"/>
    <xf numFmtId="0" fontId="2" fillId="0" borderId="17" xfId="0" applyFont="1" applyBorder="1"/>
    <xf numFmtId="44" fontId="2" fillId="0" borderId="55" xfId="0" applyNumberFormat="1" applyFont="1" applyBorder="1"/>
    <xf numFmtId="44" fontId="2" fillId="0" borderId="48" xfId="0" applyNumberFormat="1" applyFont="1" applyBorder="1"/>
    <xf numFmtId="0" fontId="0" fillId="27" borderId="0" xfId="0" applyFill="1" applyAlignment="1">
      <alignment horizontal="left"/>
    </xf>
    <xf numFmtId="0" fontId="4" fillId="27" borderId="0" xfId="0" applyFont="1" applyFill="1" applyAlignment="1">
      <alignment vertical="center"/>
    </xf>
    <xf numFmtId="0" fontId="1" fillId="27" borderId="0" xfId="0" applyFont="1" applyFill="1" applyAlignment="1">
      <alignment horizontal="center"/>
    </xf>
    <xf numFmtId="44" fontId="5" fillId="0" borderId="18" xfId="120" applyNumberFormat="1" applyBorder="1"/>
    <xf numFmtId="0" fontId="2" fillId="0" borderId="17" xfId="120" applyFont="1" applyBorder="1" applyAlignment="1">
      <alignment vertical="center"/>
    </xf>
    <xf numFmtId="0" fontId="6" fillId="43" borderId="42" xfId="120" applyFont="1" applyFill="1" applyBorder="1" applyAlignment="1">
      <alignment horizontal="right" vertical="center"/>
    </xf>
    <xf numFmtId="0" fontId="6" fillId="43" borderId="45" xfId="120" applyFont="1" applyFill="1" applyBorder="1" applyAlignment="1">
      <alignment horizontal="right" vertical="center"/>
    </xf>
    <xf numFmtId="0" fontId="5" fillId="0" borderId="18" xfId="120" applyBorder="1"/>
    <xf numFmtId="0" fontId="5" fillId="0" borderId="51" xfId="120" applyBorder="1" applyAlignment="1">
      <alignment horizontal="left"/>
    </xf>
    <xf numFmtId="0" fontId="5" fillId="0" borderId="52" xfId="120" applyBorder="1"/>
    <xf numFmtId="44" fontId="5" fillId="0" borderId="53" xfId="120" applyNumberFormat="1" applyBorder="1"/>
    <xf numFmtId="0" fontId="5" fillId="0" borderId="25" xfId="120" applyBorder="1" applyAlignment="1">
      <alignment horizontal="left"/>
    </xf>
    <xf numFmtId="44" fontId="5" fillId="0" borderId="26" xfId="120" applyNumberFormat="1" applyBorder="1"/>
    <xf numFmtId="0" fontId="5" fillId="0" borderId="38" xfId="120" applyBorder="1" applyAlignment="1">
      <alignment horizontal="left"/>
    </xf>
    <xf numFmtId="0" fontId="5" fillId="0" borderId="36" xfId="120" applyBorder="1"/>
    <xf numFmtId="44" fontId="5" fillId="0" borderId="37" xfId="120" applyNumberFormat="1" applyBorder="1"/>
    <xf numFmtId="0" fontId="5" fillId="0" borderId="15" xfId="94" applyNumberFormat="1" applyFont="1" applyBorder="1" applyAlignment="1" applyProtection="1">
      <alignment vertical="center" wrapText="1"/>
    </xf>
    <xf numFmtId="0" fontId="5" fillId="0" borderId="0" xfId="94" applyNumberFormat="1" applyFont="1" applyBorder="1" applyAlignment="1" applyProtection="1">
      <alignment vertical="center" wrapText="1"/>
    </xf>
    <xf numFmtId="0" fontId="2" fillId="0" borderId="0" xfId="142" applyFont="1"/>
    <xf numFmtId="0" fontId="2" fillId="0" borderId="24" xfId="142" applyFont="1" applyBorder="1"/>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0" fontId="1" fillId="0" borderId="20" xfId="142" applyFont="1" applyBorder="1" applyAlignment="1">
      <alignment vertical="center"/>
    </xf>
    <xf numFmtId="0" fontId="1" fillId="0" borderId="22" xfId="142" applyFont="1" applyBorder="1" applyAlignment="1">
      <alignment vertical="center"/>
    </xf>
    <xf numFmtId="0" fontId="1" fillId="0" borderId="16" xfId="142" applyFont="1" applyBorder="1" applyAlignment="1">
      <alignment vertical="center"/>
    </xf>
    <xf numFmtId="0" fontId="6" fillId="43" borderId="24" xfId="0" applyFont="1" applyFill="1" applyBorder="1" applyAlignment="1">
      <alignment horizontal="left" vertical="center"/>
    </xf>
    <xf numFmtId="2" fontId="5" fillId="0" borderId="24" xfId="0" applyNumberFormat="1" applyFont="1" applyBorder="1" applyAlignment="1">
      <alignment horizontal="left" vertical="center"/>
    </xf>
    <xf numFmtId="167" fontId="46" fillId="0" borderId="0" xfId="0" applyNumberFormat="1" applyFont="1" applyAlignment="1">
      <alignment horizontal="center" vertical="center"/>
    </xf>
    <xf numFmtId="0" fontId="52" fillId="41" borderId="24" xfId="0" applyFont="1" applyFill="1" applyBorder="1" applyAlignment="1">
      <alignment horizontal="left" vertical="center"/>
    </xf>
    <xf numFmtId="0" fontId="52" fillId="41" borderId="24" xfId="0" applyFont="1" applyFill="1" applyBorder="1" applyAlignment="1">
      <alignment horizontal="left" vertical="center" wrapText="1"/>
    </xf>
    <xf numFmtId="0" fontId="52" fillId="41" borderId="24" xfId="0" applyFont="1" applyFill="1" applyBorder="1" applyAlignment="1">
      <alignment horizontal="center" vertical="center"/>
    </xf>
    <xf numFmtId="4" fontId="52" fillId="41" borderId="24" xfId="0" applyNumberFormat="1" applyFont="1" applyFill="1" applyBorder="1" applyAlignment="1">
      <alignment horizontal="center" vertical="center"/>
    </xf>
    <xf numFmtId="0" fontId="6" fillId="42" borderId="45" xfId="0" applyFont="1" applyFill="1" applyBorder="1" applyAlignment="1">
      <alignment horizontal="right"/>
    </xf>
    <xf numFmtId="44" fontId="2" fillId="42" borderId="24" xfId="120" applyNumberFormat="1" applyFont="1" applyFill="1" applyBorder="1" applyAlignment="1">
      <alignment horizontal="left" vertical="center"/>
    </xf>
    <xf numFmtId="44" fontId="2" fillId="42" borderId="43" xfId="0" applyNumberFormat="1" applyFont="1" applyFill="1" applyBorder="1" applyAlignment="1">
      <alignment horizontal="center" vertical="center"/>
    </xf>
    <xf numFmtId="44" fontId="52" fillId="41" borderId="24" xfId="0" applyNumberFormat="1" applyFont="1" applyFill="1" applyBorder="1" applyAlignment="1">
      <alignment horizontal="center" vertical="center"/>
    </xf>
    <xf numFmtId="44" fontId="5" fillId="0" borderId="24" xfId="94" applyNumberFormat="1" applyFont="1" applyBorder="1" applyAlignment="1" applyProtection="1">
      <alignment horizontal="center" vertical="center" wrapText="1"/>
    </xf>
    <xf numFmtId="44" fontId="5" fillId="0" borderId="24" xfId="0" applyNumberFormat="1" applyFont="1" applyBorder="1" applyAlignment="1">
      <alignment horizontal="center" vertical="center"/>
    </xf>
    <xf numFmtId="44" fontId="6" fillId="42" borderId="24" xfId="0" applyNumberFormat="1" applyFont="1" applyFill="1" applyBorder="1" applyAlignment="1">
      <alignment horizontal="center"/>
    </xf>
    <xf numFmtId="44" fontId="5" fillId="0" borderId="0" xfId="94" applyNumberFormat="1" applyFont="1" applyBorder="1" applyAlignment="1" applyProtection="1">
      <alignment horizontal="center" vertical="center" wrapText="1"/>
    </xf>
    <xf numFmtId="0" fontId="47" fillId="44" borderId="42" xfId="0" applyFont="1" applyFill="1" applyBorder="1" applyAlignment="1">
      <alignment horizontal="right" vertical="center" wrapText="1"/>
    </xf>
    <xf numFmtId="10" fontId="47" fillId="44" borderId="45" xfId="0" applyNumberFormat="1" applyFont="1" applyFill="1" applyBorder="1" applyAlignment="1">
      <alignment horizontal="left" vertical="center" wrapText="1"/>
    </xf>
    <xf numFmtId="10" fontId="35" fillId="0" borderId="25" xfId="0" applyNumberFormat="1" applyFont="1" applyBorder="1" applyAlignment="1">
      <alignment horizontal="center" vertical="center"/>
    </xf>
    <xf numFmtId="0" fontId="0" fillId="27" borderId="63" xfId="0" applyFill="1" applyBorder="1" applyAlignment="1">
      <alignment horizontal="left"/>
    </xf>
    <xf numFmtId="0" fontId="2" fillId="42" borderId="43" xfId="0" applyFont="1" applyFill="1" applyBorder="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2" fillId="42" borderId="24" xfId="142" applyFont="1" applyFill="1" applyBorder="1" applyAlignment="1">
      <alignment horizontal="center" vertical="center" wrapText="1"/>
    </xf>
    <xf numFmtId="44" fontId="2" fillId="42" borderId="24" xfId="142" applyNumberFormat="1" applyFont="1" applyFill="1" applyBorder="1" applyAlignment="1">
      <alignment horizontal="center" vertical="center" wrapText="1"/>
    </xf>
    <xf numFmtId="170" fontId="5" fillId="0" borderId="0" xfId="0" quotePrefix="1" applyNumberFormat="1" applyFont="1" applyAlignment="1">
      <alignment horizontal="center" vertical="center"/>
    </xf>
    <xf numFmtId="0" fontId="54" fillId="0" borderId="0" xfId="0" applyFont="1"/>
    <xf numFmtId="49" fontId="5" fillId="0" borderId="0" xfId="94" applyNumberFormat="1" applyFont="1" applyBorder="1" applyAlignment="1" applyProtection="1">
      <alignment vertical="center" wrapText="1"/>
    </xf>
    <xf numFmtId="0" fontId="5" fillId="0" borderId="24" xfId="94" applyNumberFormat="1" applyFont="1" applyFill="1" applyBorder="1" applyAlignment="1" applyProtection="1">
      <alignment horizontal="left" vertical="center" wrapText="1"/>
    </xf>
    <xf numFmtId="0" fontId="5" fillId="0" borderId="24" xfId="94" applyNumberFormat="1" applyFont="1" applyFill="1" applyBorder="1" applyAlignment="1" applyProtection="1">
      <alignment horizontal="center" vertical="center" wrapText="1"/>
    </xf>
    <xf numFmtId="44" fontId="5" fillId="0" borderId="24" xfId="94" applyNumberFormat="1" applyFont="1" applyFill="1" applyBorder="1" applyAlignment="1" applyProtection="1">
      <alignment horizontal="center" vertical="center" wrapText="1"/>
    </xf>
    <xf numFmtId="0" fontId="5" fillId="0" borderId="0" xfId="94" applyNumberFormat="1" applyFont="1" applyFill="1" applyBorder="1" applyAlignment="1" applyProtection="1">
      <alignment vertical="center" wrapText="1"/>
    </xf>
    <xf numFmtId="49" fontId="5" fillId="0" borderId="0" xfId="94" applyNumberFormat="1" applyFont="1" applyFill="1" applyBorder="1" applyAlignment="1" applyProtection="1">
      <alignment vertical="center" wrapText="1"/>
    </xf>
    <xf numFmtId="0" fontId="5" fillId="0" borderId="0" xfId="94" applyNumberFormat="1" applyFont="1" applyFill="1" applyBorder="1" applyAlignment="1" applyProtection="1">
      <alignment horizontal="center" vertical="center" wrapText="1"/>
    </xf>
    <xf numFmtId="44" fontId="5" fillId="0" borderId="0" xfId="94" applyNumberFormat="1" applyFont="1" applyFill="1" applyBorder="1" applyAlignment="1" applyProtection="1">
      <alignment horizontal="center" vertical="center" wrapText="1"/>
    </xf>
    <xf numFmtId="49" fontId="5" fillId="0" borderId="15" xfId="94" applyNumberFormat="1" applyFont="1" applyFill="1" applyBorder="1" applyAlignment="1" applyProtection="1">
      <alignment vertical="center" wrapText="1"/>
    </xf>
    <xf numFmtId="0" fontId="6" fillId="42" borderId="24" xfId="142" applyFont="1" applyFill="1" applyBorder="1" applyAlignment="1">
      <alignment horizontal="center" vertical="center" wrapText="1"/>
    </xf>
    <xf numFmtId="4" fontId="5" fillId="0" borderId="0" xfId="0" applyNumberFormat="1" applyFont="1" applyAlignment="1">
      <alignment vertical="center"/>
    </xf>
    <xf numFmtId="44" fontId="0" fillId="0" borderId="0" xfId="0" applyNumberFormat="1"/>
    <xf numFmtId="0" fontId="2" fillId="43" borderId="24" xfId="0" applyFont="1" applyFill="1" applyBorder="1" applyAlignment="1">
      <alignment horizontal="center" vertical="center"/>
    </xf>
    <xf numFmtId="10" fontId="5" fillId="0" borderId="0" xfId="0" applyNumberFormat="1" applyFont="1"/>
    <xf numFmtId="0" fontId="46" fillId="0" borderId="18" xfId="142" applyFont="1" applyBorder="1"/>
    <xf numFmtId="171"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xf>
    <xf numFmtId="0" fontId="35" fillId="0" borderId="23" xfId="0" applyFont="1" applyBorder="1" applyAlignment="1">
      <alignment horizontal="right" vertical="center"/>
    </xf>
    <xf numFmtId="0" fontId="55" fillId="45" borderId="51" xfId="0" applyFont="1" applyFill="1" applyBorder="1" applyAlignment="1">
      <alignment horizontal="center" vertical="center" wrapText="1"/>
    </xf>
    <xf numFmtId="0" fontId="55" fillId="45" borderId="52" xfId="0" applyFont="1" applyFill="1" applyBorder="1" applyAlignment="1">
      <alignment horizontal="center" vertical="center" wrapText="1"/>
    </xf>
    <xf numFmtId="0" fontId="55" fillId="45" borderId="53" xfId="0" applyFont="1" applyFill="1" applyBorder="1" applyAlignment="1">
      <alignment horizontal="center" vertical="center" wrapText="1"/>
    </xf>
    <xf numFmtId="0" fontId="55" fillId="45" borderId="25" xfId="0" applyFont="1" applyFill="1" applyBorder="1" applyAlignment="1">
      <alignment horizontal="center" vertical="center" wrapText="1"/>
    </xf>
    <xf numFmtId="0" fontId="55" fillId="45" borderId="0" xfId="0" applyFont="1" applyFill="1" applyAlignment="1">
      <alignment horizontal="center" vertical="center" wrapText="1"/>
    </xf>
    <xf numFmtId="0" fontId="55" fillId="45" borderId="26" xfId="0" applyFont="1" applyFill="1" applyBorder="1" applyAlignment="1">
      <alignment horizontal="center" vertical="center" wrapText="1"/>
    </xf>
    <xf numFmtId="0" fontId="55" fillId="45" borderId="38" xfId="0" applyFont="1" applyFill="1" applyBorder="1" applyAlignment="1">
      <alignment horizontal="center" vertical="center" wrapText="1"/>
    </xf>
    <xf numFmtId="0" fontId="55" fillId="45" borderId="36" xfId="0" applyFont="1" applyFill="1" applyBorder="1" applyAlignment="1">
      <alignment horizontal="center" vertical="center" wrapText="1"/>
    </xf>
    <xf numFmtId="0" fontId="55" fillId="45" borderId="37" xfId="0" applyFont="1" applyFill="1" applyBorder="1" applyAlignment="1">
      <alignment horizontal="center" vertical="center" wrapText="1"/>
    </xf>
    <xf numFmtId="0" fontId="48" fillId="44" borderId="51" xfId="0" applyFont="1" applyFill="1" applyBorder="1" applyAlignment="1">
      <alignment horizontal="center" vertical="center" wrapText="1"/>
    </xf>
    <xf numFmtId="0" fontId="48" fillId="44" borderId="52" xfId="0" applyFont="1" applyFill="1" applyBorder="1" applyAlignment="1">
      <alignment horizontal="center" vertical="center" wrapText="1"/>
    </xf>
    <xf numFmtId="0" fontId="48" fillId="44" borderId="53" xfId="0" applyFont="1" applyFill="1" applyBorder="1" applyAlignment="1">
      <alignment horizontal="center" vertical="center" wrapText="1"/>
    </xf>
    <xf numFmtId="0" fontId="48" fillId="44" borderId="38" xfId="0" applyFont="1" applyFill="1" applyBorder="1" applyAlignment="1">
      <alignment horizontal="center" vertical="center" wrapText="1"/>
    </xf>
    <xf numFmtId="0" fontId="48" fillId="44" borderId="36" xfId="0" applyFont="1" applyFill="1" applyBorder="1" applyAlignment="1">
      <alignment horizontal="center" vertical="center" wrapText="1"/>
    </xf>
    <xf numFmtId="0" fontId="48" fillId="44" borderId="37" xfId="0" applyFont="1" applyFill="1" applyBorder="1" applyAlignment="1">
      <alignment horizontal="center" vertical="center" wrapText="1"/>
    </xf>
    <xf numFmtId="0" fontId="53" fillId="27" borderId="62" xfId="0" applyFont="1" applyFill="1" applyBorder="1" applyAlignment="1">
      <alignment horizontal="center" vertical="center" wrapText="1"/>
    </xf>
    <xf numFmtId="0" fontId="53" fillId="27" borderId="63" xfId="0" applyFont="1" applyFill="1" applyBorder="1" applyAlignment="1">
      <alignment horizontal="center" vertical="center" wrapText="1"/>
    </xf>
    <xf numFmtId="0" fontId="53" fillId="27" borderId="64" xfId="0" applyFont="1" applyFill="1" applyBorder="1" applyAlignment="1">
      <alignment horizontal="center" vertical="center" wrapText="1"/>
    </xf>
    <xf numFmtId="0" fontId="36" fillId="0" borderId="22" xfId="0" applyFont="1" applyBorder="1" applyAlignment="1">
      <alignment horizontal="left" vertical="center" wrapText="1"/>
    </xf>
    <xf numFmtId="0" fontId="36" fillId="0" borderId="18" xfId="0" applyFont="1" applyBorder="1" applyAlignment="1">
      <alignment horizontal="left" vertical="center" wrapText="1"/>
    </xf>
    <xf numFmtId="0" fontId="36" fillId="0" borderId="19" xfId="0" applyFont="1" applyBorder="1" applyAlignment="1">
      <alignment horizontal="left" vertical="center" wrapText="1"/>
    </xf>
    <xf numFmtId="0" fontId="35" fillId="42" borderId="62" xfId="0" applyFont="1" applyFill="1" applyBorder="1" applyAlignment="1">
      <alignment horizontal="center"/>
    </xf>
    <xf numFmtId="0" fontId="35" fillId="42" borderId="63" xfId="0" applyFont="1" applyFill="1" applyBorder="1" applyAlignment="1">
      <alignment horizontal="center"/>
    </xf>
    <xf numFmtId="0" fontId="35" fillId="42" borderId="64" xfId="0" applyFont="1" applyFill="1" applyBorder="1" applyAlignment="1">
      <alignment horizontal="center"/>
    </xf>
    <xf numFmtId="0" fontId="6" fillId="41" borderId="62" xfId="0" applyFont="1" applyFill="1" applyBorder="1" applyAlignment="1">
      <alignment horizontal="right"/>
    </xf>
    <xf numFmtId="0" fontId="6" fillId="41" borderId="63" xfId="0" applyFont="1" applyFill="1" applyBorder="1" applyAlignment="1">
      <alignment horizontal="right"/>
    </xf>
    <xf numFmtId="0" fontId="6" fillId="41" borderId="64" xfId="0" applyFont="1" applyFill="1" applyBorder="1" applyAlignment="1">
      <alignment horizontal="right"/>
    </xf>
    <xf numFmtId="0" fontId="0" fillId="27" borderId="51" xfId="0" applyFill="1" applyBorder="1" applyAlignment="1">
      <alignment horizontal="center" vertical="center" wrapText="1"/>
    </xf>
    <xf numFmtId="0" fontId="0" fillId="27" borderId="53" xfId="0" applyFill="1" applyBorder="1" applyAlignment="1">
      <alignment horizontal="center" vertical="center" wrapText="1"/>
    </xf>
    <xf numFmtId="0" fontId="0" fillId="27" borderId="25" xfId="0" applyFill="1" applyBorder="1" applyAlignment="1">
      <alignment horizontal="center" vertical="center" wrapText="1"/>
    </xf>
    <xf numFmtId="0" fontId="0" fillId="27" borderId="26" xfId="0" applyFill="1" applyBorder="1" applyAlignment="1">
      <alignment horizontal="center" vertical="center" wrapText="1"/>
    </xf>
    <xf numFmtId="0" fontId="0" fillId="27" borderId="38" xfId="0" applyFill="1" applyBorder="1" applyAlignment="1">
      <alignment horizontal="center" vertical="center" wrapText="1"/>
    </xf>
    <xf numFmtId="0" fontId="0" fillId="27" borderId="37" xfId="0" applyFill="1" applyBorder="1" applyAlignment="1">
      <alignment horizontal="center" vertical="center" wrapText="1"/>
    </xf>
    <xf numFmtId="0" fontId="48" fillId="45" borderId="51" xfId="0" applyFont="1" applyFill="1" applyBorder="1" applyAlignment="1">
      <alignment horizontal="center" vertical="center" wrapText="1"/>
    </xf>
    <xf numFmtId="0" fontId="48" fillId="45" borderId="52" xfId="0" applyFont="1" applyFill="1" applyBorder="1" applyAlignment="1">
      <alignment horizontal="center" vertical="center" wrapText="1"/>
    </xf>
    <xf numFmtId="0" fontId="48" fillId="45" borderId="53" xfId="0" applyFont="1" applyFill="1" applyBorder="1" applyAlignment="1">
      <alignment horizontal="center" vertical="center" wrapText="1"/>
    </xf>
    <xf numFmtId="0" fontId="48" fillId="45" borderId="25" xfId="0" applyFont="1" applyFill="1" applyBorder="1" applyAlignment="1">
      <alignment horizontal="center" vertical="center" wrapText="1"/>
    </xf>
    <xf numFmtId="0" fontId="48" fillId="45" borderId="0" xfId="0" applyFont="1" applyFill="1" applyAlignment="1">
      <alignment horizontal="center" vertical="center" wrapText="1"/>
    </xf>
    <xf numFmtId="0" fontId="48" fillId="45" borderId="26" xfId="0" applyFont="1" applyFill="1" applyBorder="1" applyAlignment="1">
      <alignment horizontal="center" vertical="center" wrapText="1"/>
    </xf>
    <xf numFmtId="0" fontId="48" fillId="45" borderId="38" xfId="0" applyFont="1" applyFill="1" applyBorder="1" applyAlignment="1">
      <alignment horizontal="center" vertical="center" wrapText="1"/>
    </xf>
    <xf numFmtId="0" fontId="48" fillId="45" borderId="36" xfId="0" applyFont="1" applyFill="1" applyBorder="1" applyAlignment="1">
      <alignment horizontal="center" vertical="center" wrapText="1"/>
    </xf>
    <xf numFmtId="0" fontId="48" fillId="45" borderId="37" xfId="0" applyFont="1" applyFill="1" applyBorder="1" applyAlignment="1">
      <alignment horizontal="center" vertical="center" wrapText="1"/>
    </xf>
    <xf numFmtId="0" fontId="2" fillId="0" borderId="32" xfId="0" applyFont="1" applyBorder="1" applyAlignment="1">
      <alignment horizontal="right"/>
    </xf>
    <xf numFmtId="0" fontId="2" fillId="0" borderId="24" xfId="0" applyFont="1" applyBorder="1" applyAlignment="1">
      <alignment horizontal="right"/>
    </xf>
    <xf numFmtId="0" fontId="2" fillId="41" borderId="62" xfId="0" applyFont="1" applyFill="1" applyBorder="1" applyAlignment="1">
      <alignment horizontal="right"/>
    </xf>
    <xf numFmtId="0" fontId="2" fillId="41" borderId="63" xfId="0" applyFont="1" applyFill="1" applyBorder="1" applyAlignment="1">
      <alignment horizontal="right"/>
    </xf>
    <xf numFmtId="0" fontId="2" fillId="41" borderId="64" xfId="0" applyFont="1" applyFill="1" applyBorder="1" applyAlignment="1">
      <alignment horizontal="right"/>
    </xf>
    <xf numFmtId="0" fontId="6" fillId="42" borderId="62" xfId="0" applyFont="1" applyFill="1" applyBorder="1" applyAlignment="1">
      <alignment horizontal="center"/>
    </xf>
    <xf numFmtId="0" fontId="6" fillId="42" borderId="63" xfId="0" applyFont="1" applyFill="1" applyBorder="1" applyAlignment="1">
      <alignment horizontal="center"/>
    </xf>
    <xf numFmtId="0" fontId="6" fillId="42" borderId="64" xfId="0" applyFont="1" applyFill="1" applyBorder="1" applyAlignment="1">
      <alignment horizontal="center"/>
    </xf>
    <xf numFmtId="0" fontId="37" fillId="0" borderId="65" xfId="0" applyFont="1" applyBorder="1" applyAlignment="1">
      <alignment horizontal="right"/>
    </xf>
    <xf numFmtId="0" fontId="37" fillId="0" borderId="43" xfId="0" applyFont="1" applyBorder="1" applyAlignment="1">
      <alignment horizontal="right"/>
    </xf>
    <xf numFmtId="0" fontId="37" fillId="0" borderId="32" xfId="0" applyFont="1" applyBorder="1" applyAlignment="1">
      <alignment horizontal="right"/>
    </xf>
    <xf numFmtId="0" fontId="37" fillId="0" borderId="24" xfId="0" applyFont="1" applyBorder="1" applyAlignment="1">
      <alignment horizontal="right"/>
    </xf>
    <xf numFmtId="0" fontId="6" fillId="27" borderId="42" xfId="0" applyFont="1" applyFill="1" applyBorder="1" applyAlignment="1">
      <alignment horizontal="center" vertical="center" wrapText="1"/>
    </xf>
    <xf numFmtId="0" fontId="6" fillId="27" borderId="44" xfId="0" applyFont="1" applyFill="1" applyBorder="1" applyAlignment="1">
      <alignment horizontal="center" vertical="center" wrapText="1"/>
    </xf>
    <xf numFmtId="0" fontId="6" fillId="27" borderId="45" xfId="0" applyFont="1" applyFill="1" applyBorder="1" applyAlignment="1">
      <alignment horizontal="center" vertical="center" wrapText="1"/>
    </xf>
    <xf numFmtId="0" fontId="2" fillId="42" borderId="23" xfId="0" applyFont="1" applyFill="1" applyBorder="1" applyAlignment="1">
      <alignment horizontal="center"/>
    </xf>
    <xf numFmtId="10" fontId="37" fillId="0" borderId="46" xfId="0" applyNumberFormat="1" applyFont="1" applyBorder="1" applyAlignment="1">
      <alignment horizontal="center"/>
    </xf>
    <xf numFmtId="10" fontId="37" fillId="0" borderId="47" xfId="0" applyNumberFormat="1" applyFont="1" applyBorder="1" applyAlignment="1">
      <alignment horizontal="center"/>
    </xf>
    <xf numFmtId="10" fontId="2" fillId="41" borderId="23" xfId="0" applyNumberFormat="1" applyFont="1" applyFill="1" applyBorder="1" applyAlignment="1">
      <alignment horizontal="center"/>
    </xf>
    <xf numFmtId="10" fontId="37" fillId="0" borderId="48" xfId="0" applyNumberFormat="1" applyFont="1" applyBorder="1" applyAlignment="1">
      <alignment horizontal="center"/>
    </xf>
    <xf numFmtId="10" fontId="37" fillId="0" borderId="49" xfId="0" applyNumberFormat="1" applyFont="1" applyBorder="1" applyAlignment="1">
      <alignment horizontal="center"/>
    </xf>
    <xf numFmtId="10" fontId="37" fillId="0" borderId="24" xfId="0" applyNumberFormat="1" applyFont="1" applyBorder="1" applyAlignment="1">
      <alignment horizontal="center"/>
    </xf>
    <xf numFmtId="0" fontId="5" fillId="0" borderId="21" xfId="0" applyFont="1" applyBorder="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justify" vertical="center"/>
    </xf>
    <xf numFmtId="0" fontId="5" fillId="0" borderId="17" xfId="0" applyFont="1" applyBorder="1" applyAlignment="1">
      <alignment horizontal="justify" vertical="center"/>
    </xf>
    <xf numFmtId="0" fontId="5" fillId="0" borderId="17"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0" xfId="0" applyFont="1" applyAlignment="1">
      <alignment horizontal="justify" vertical="center" wrapText="1"/>
    </xf>
    <xf numFmtId="0" fontId="1" fillId="0" borderId="17" xfId="0" applyFont="1" applyBorder="1" applyAlignment="1">
      <alignment horizontal="justify" vertical="center" wrapText="1"/>
    </xf>
    <xf numFmtId="10" fontId="2" fillId="0" borderId="24" xfId="241" applyNumberFormat="1" applyFont="1" applyBorder="1" applyAlignment="1" applyProtection="1">
      <alignment horizontal="center" vertical="center"/>
    </xf>
    <xf numFmtId="0" fontId="5" fillId="0" borderId="21" xfId="0" applyFont="1" applyBorder="1" applyAlignment="1">
      <alignment horizontal="left" vertical="center" wrapText="1"/>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6" fillId="0" borderId="21" xfId="0" applyFont="1" applyBorder="1" applyAlignment="1">
      <alignment horizontal="center"/>
    </xf>
    <xf numFmtId="0" fontId="6" fillId="0" borderId="0" xfId="0" applyFont="1" applyAlignment="1">
      <alignment horizontal="center"/>
    </xf>
    <xf numFmtId="0" fontId="6" fillId="0" borderId="17" xfId="0" applyFont="1" applyBorder="1" applyAlignment="1">
      <alignment horizontal="center"/>
    </xf>
    <xf numFmtId="0" fontId="48" fillId="44" borderId="24" xfId="0" applyFont="1" applyFill="1" applyBorder="1" applyAlignment="1">
      <alignment horizontal="center" vertical="center" wrapText="1"/>
    </xf>
    <xf numFmtId="0" fontId="49" fillId="45" borderId="54" xfId="0" applyFont="1" applyFill="1" applyBorder="1" applyAlignment="1">
      <alignment horizontal="center" vertical="center" wrapText="1"/>
    </xf>
    <xf numFmtId="0" fontId="49" fillId="45" borderId="39" xfId="0" applyFont="1" applyFill="1" applyBorder="1" applyAlignment="1">
      <alignment horizontal="center" vertical="center" wrapText="1"/>
    </xf>
    <xf numFmtId="0" fontId="49" fillId="45" borderId="55" xfId="0" applyFont="1" applyFill="1" applyBorder="1" applyAlignment="1">
      <alignment horizontal="center" vertical="center" wrapText="1"/>
    </xf>
    <xf numFmtId="0" fontId="49" fillId="45" borderId="32" xfId="0" applyFont="1" applyFill="1" applyBorder="1" applyAlignment="1">
      <alignment horizontal="center" vertical="center" wrapText="1"/>
    </xf>
    <xf numFmtId="0" fontId="49" fillId="45" borderId="24" xfId="0" applyFont="1" applyFill="1" applyBorder="1" applyAlignment="1">
      <alignment horizontal="center" vertical="center" wrapText="1"/>
    </xf>
    <xf numFmtId="0" fontId="49" fillId="45" borderId="48" xfId="0" applyFont="1" applyFill="1" applyBorder="1" applyAlignment="1">
      <alignment horizontal="center" vertical="center" wrapText="1"/>
    </xf>
    <xf numFmtId="0" fontId="49" fillId="45" borderId="56" xfId="0" applyFont="1" applyFill="1" applyBorder="1" applyAlignment="1">
      <alignment horizontal="center" vertical="center" wrapText="1"/>
    </xf>
    <xf numFmtId="0" fontId="49" fillId="45" borderId="57" xfId="0" applyFont="1" applyFill="1" applyBorder="1" applyAlignment="1">
      <alignment horizontal="center" vertical="center" wrapText="1"/>
    </xf>
    <xf numFmtId="0" fontId="49" fillId="45" borderId="58" xfId="0" applyFont="1" applyFill="1" applyBorder="1" applyAlignment="1">
      <alignment horizontal="center" vertical="center" wrapText="1"/>
    </xf>
    <xf numFmtId="0" fontId="48" fillId="44" borderId="54" xfId="0" applyFont="1" applyFill="1" applyBorder="1" applyAlignment="1">
      <alignment horizontal="center" vertical="center"/>
    </xf>
    <xf numFmtId="0" fontId="48" fillId="44" borderId="39" xfId="0" applyFont="1" applyFill="1" applyBorder="1" applyAlignment="1">
      <alignment horizontal="center" vertical="center"/>
    </xf>
    <xf numFmtId="0" fontId="48" fillId="44" borderId="55" xfId="0" applyFont="1" applyFill="1" applyBorder="1" applyAlignment="1">
      <alignment horizontal="center" vertical="center"/>
    </xf>
    <xf numFmtId="0" fontId="48" fillId="44" borderId="56" xfId="0" applyFont="1" applyFill="1" applyBorder="1" applyAlignment="1">
      <alignment horizontal="center" vertical="center"/>
    </xf>
    <xf numFmtId="0" fontId="48" fillId="44" borderId="57" xfId="0" applyFont="1" applyFill="1" applyBorder="1" applyAlignment="1">
      <alignment horizontal="center" vertical="center"/>
    </xf>
    <xf numFmtId="0" fontId="48" fillId="44" borderId="58" xfId="0" applyFont="1" applyFill="1" applyBorder="1" applyAlignment="1">
      <alignment horizontal="center" vertical="center"/>
    </xf>
    <xf numFmtId="44" fontId="50" fillId="45" borderId="51" xfId="120" applyNumberFormat="1" applyFont="1" applyFill="1" applyBorder="1" applyAlignment="1">
      <alignment horizontal="center" vertical="center" wrapText="1"/>
    </xf>
    <xf numFmtId="44" fontId="50" fillId="45" borderId="52" xfId="120" applyNumberFormat="1" applyFont="1" applyFill="1" applyBorder="1" applyAlignment="1">
      <alignment horizontal="center" vertical="center" wrapText="1"/>
    </xf>
    <xf numFmtId="44" fontId="50" fillId="45" borderId="53" xfId="120" applyNumberFormat="1" applyFont="1" applyFill="1" applyBorder="1" applyAlignment="1">
      <alignment horizontal="center" vertical="center" wrapText="1"/>
    </xf>
    <xf numFmtId="44" fontId="50" fillId="45" borderId="25" xfId="120" applyNumberFormat="1" applyFont="1" applyFill="1" applyBorder="1" applyAlignment="1">
      <alignment horizontal="center" vertical="center" wrapText="1"/>
    </xf>
    <xf numFmtId="44" fontId="50" fillId="45" borderId="0" xfId="120" applyNumberFormat="1" applyFont="1" applyFill="1" applyAlignment="1">
      <alignment horizontal="center" vertical="center" wrapText="1"/>
    </xf>
    <xf numFmtId="44" fontId="50" fillId="45" borderId="26" xfId="120" applyNumberFormat="1" applyFont="1" applyFill="1" applyBorder="1" applyAlignment="1">
      <alignment horizontal="center" vertical="center" wrapText="1"/>
    </xf>
    <xf numFmtId="44" fontId="50" fillId="45" borderId="38" xfId="120" applyNumberFormat="1" applyFont="1" applyFill="1" applyBorder="1" applyAlignment="1">
      <alignment horizontal="center" vertical="center" wrapText="1"/>
    </xf>
    <xf numFmtId="44" fontId="50" fillId="45" borderId="36" xfId="120" applyNumberFormat="1" applyFont="1" applyFill="1" applyBorder="1" applyAlignment="1">
      <alignment horizontal="center" vertical="center" wrapText="1"/>
    </xf>
    <xf numFmtId="44" fontId="50" fillId="45" borderId="37" xfId="120" applyNumberFormat="1" applyFont="1" applyFill="1" applyBorder="1" applyAlignment="1">
      <alignment horizontal="center" vertical="center" wrapText="1"/>
    </xf>
    <xf numFmtId="44" fontId="51" fillId="44" borderId="51" xfId="120" applyNumberFormat="1" applyFont="1" applyFill="1" applyBorder="1" applyAlignment="1">
      <alignment horizontal="center" vertical="center"/>
    </xf>
    <xf numFmtId="44" fontId="51" fillId="44" borderId="52" xfId="120" applyNumberFormat="1" applyFont="1" applyFill="1" applyBorder="1" applyAlignment="1">
      <alignment horizontal="center" vertical="center"/>
    </xf>
    <xf numFmtId="44" fontId="51" fillId="44" borderId="53" xfId="120" applyNumberFormat="1" applyFont="1" applyFill="1" applyBorder="1" applyAlignment="1">
      <alignment horizontal="center" vertical="center"/>
    </xf>
    <xf numFmtId="44" fontId="51" fillId="44" borderId="25" xfId="120" applyNumberFormat="1" applyFont="1" applyFill="1" applyBorder="1" applyAlignment="1">
      <alignment horizontal="center" vertical="center"/>
    </xf>
    <xf numFmtId="44" fontId="51" fillId="44" borderId="0" xfId="120" applyNumberFormat="1" applyFont="1" applyFill="1" applyAlignment="1">
      <alignment horizontal="center" vertical="center"/>
    </xf>
    <xf numFmtId="44" fontId="51" fillId="44" borderId="26" xfId="120" applyNumberFormat="1" applyFont="1" applyFill="1" applyBorder="1" applyAlignment="1">
      <alignment horizontal="center" vertical="center"/>
    </xf>
    <xf numFmtId="44" fontId="51" fillId="44" borderId="38" xfId="120" applyNumberFormat="1" applyFont="1" applyFill="1" applyBorder="1" applyAlignment="1">
      <alignment horizontal="center" vertical="center"/>
    </xf>
    <xf numFmtId="44" fontId="51" fillId="44" borderId="36" xfId="120" applyNumberFormat="1" applyFont="1" applyFill="1" applyBorder="1" applyAlignment="1">
      <alignment horizontal="center" vertical="center"/>
    </xf>
    <xf numFmtId="44" fontId="51" fillId="44" borderId="37" xfId="120" applyNumberFormat="1" applyFont="1" applyFill="1" applyBorder="1" applyAlignment="1">
      <alignment horizontal="center" vertical="center"/>
    </xf>
    <xf numFmtId="0" fontId="6" fillId="0" borderId="18" xfId="120" applyFont="1" applyBorder="1" applyAlignment="1">
      <alignment horizontal="left" vertical="center" wrapText="1"/>
    </xf>
    <xf numFmtId="0" fontId="6" fillId="0" borderId="0" xfId="120" applyFont="1" applyAlignment="1">
      <alignment horizontal="left" vertical="center" wrapText="1"/>
    </xf>
    <xf numFmtId="0" fontId="41" fillId="0" borderId="24" xfId="120" applyFont="1" applyBorder="1" applyAlignment="1">
      <alignment horizontal="center" vertical="center" wrapText="1"/>
    </xf>
    <xf numFmtId="0" fontId="6" fillId="42" borderId="24" xfId="120" applyFont="1" applyFill="1" applyBorder="1" applyAlignment="1">
      <alignment horizontal="center" vertical="center"/>
    </xf>
    <xf numFmtId="0" fontId="6" fillId="42" borderId="24" xfId="120" applyFont="1" applyFill="1" applyBorder="1" applyAlignment="1">
      <alignment horizontal="center" vertical="center" wrapText="1"/>
    </xf>
    <xf numFmtId="44" fontId="6" fillId="42" borderId="24" xfId="120" applyNumberFormat="1" applyFont="1" applyFill="1" applyBorder="1" applyAlignment="1">
      <alignment horizontal="center" vertical="center"/>
    </xf>
    <xf numFmtId="0" fontId="48" fillId="44" borderId="42" xfId="0" applyFont="1" applyFill="1" applyBorder="1" applyAlignment="1">
      <alignment horizontal="center" vertical="center" wrapText="1"/>
    </xf>
    <xf numFmtId="0" fontId="48" fillId="44" borderId="44" xfId="0" applyFont="1" applyFill="1" applyBorder="1" applyAlignment="1">
      <alignment horizontal="center" vertical="center" wrapText="1"/>
    </xf>
    <xf numFmtId="0" fontId="48" fillId="44" borderId="45" xfId="0" applyFont="1" applyFill="1" applyBorder="1" applyAlignment="1">
      <alignment horizontal="center" vertical="center" wrapText="1"/>
    </xf>
    <xf numFmtId="49" fontId="1" fillId="0" borderId="24" xfId="142" applyNumberFormat="1" applyFont="1" applyBorder="1" applyAlignment="1">
      <alignment horizontal="right"/>
    </xf>
    <xf numFmtId="0" fontId="1" fillId="42" borderId="42" xfId="142" applyFont="1" applyFill="1" applyBorder="1" applyAlignment="1">
      <alignment horizontal="left" vertical="center" wrapText="1"/>
    </xf>
    <xf numFmtId="0" fontId="1" fillId="42" borderId="44" xfId="142" applyFont="1" applyFill="1" applyBorder="1" applyAlignment="1">
      <alignment horizontal="left" vertical="center" wrapText="1"/>
    </xf>
    <xf numFmtId="0" fontId="1" fillId="42" borderId="45" xfId="142" applyFont="1" applyFill="1" applyBorder="1" applyAlignment="1">
      <alignment horizontal="left" vertical="center" wrapText="1"/>
    </xf>
    <xf numFmtId="0" fontId="5" fillId="0" borderId="51" xfId="0" applyFont="1" applyBorder="1" applyAlignment="1">
      <alignment horizontal="center"/>
    </xf>
    <xf numFmtId="0" fontId="5" fillId="0" borderId="52" xfId="0" applyFont="1" applyBorder="1" applyAlignment="1">
      <alignment horizontal="center"/>
    </xf>
    <xf numFmtId="0" fontId="5" fillId="0" borderId="53" xfId="0" applyFont="1" applyBorder="1" applyAlignment="1">
      <alignment horizontal="center"/>
    </xf>
    <xf numFmtId="0" fontId="5" fillId="0" borderId="25" xfId="0" applyFont="1" applyBorder="1" applyAlignment="1">
      <alignment horizontal="center"/>
    </xf>
    <xf numFmtId="0" fontId="5" fillId="0" borderId="0" xfId="0" applyFont="1" applyAlignment="1">
      <alignment horizontal="center"/>
    </xf>
    <xf numFmtId="0" fontId="5" fillId="0" borderId="26" xfId="0" applyFont="1" applyBorder="1" applyAlignment="1">
      <alignment horizontal="center"/>
    </xf>
    <xf numFmtId="0" fontId="5" fillId="0" borderId="38"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48" fillId="44" borderId="51" xfId="0" applyFont="1" applyFill="1" applyBorder="1" applyAlignment="1">
      <alignment horizontal="center" vertical="center"/>
    </xf>
    <xf numFmtId="0" fontId="48" fillId="44" borderId="52" xfId="0" applyFont="1" applyFill="1" applyBorder="1" applyAlignment="1">
      <alignment horizontal="center" vertical="center"/>
    </xf>
    <xf numFmtId="0" fontId="48" fillId="44" borderId="53" xfId="0" applyFont="1" applyFill="1" applyBorder="1" applyAlignment="1">
      <alignment horizontal="center" vertical="center"/>
    </xf>
    <xf numFmtId="0" fontId="48" fillId="44" borderId="38" xfId="0" applyFont="1" applyFill="1" applyBorder="1" applyAlignment="1">
      <alignment horizontal="center" vertical="center"/>
    </xf>
    <xf numFmtId="0" fontId="48" fillId="44" borderId="36" xfId="0" applyFont="1" applyFill="1" applyBorder="1" applyAlignment="1">
      <alignment horizontal="center" vertical="center"/>
    </xf>
    <xf numFmtId="0" fontId="48" fillId="44" borderId="37" xfId="0" applyFont="1" applyFill="1" applyBorder="1" applyAlignment="1">
      <alignment horizontal="center" vertical="center"/>
    </xf>
    <xf numFmtId="0" fontId="35" fillId="43" borderId="24" xfId="120" applyFont="1" applyFill="1" applyBorder="1" applyAlignment="1">
      <alignment horizontal="center"/>
    </xf>
  </cellXfs>
  <cellStyles count="30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Ênfase1 2" xfId="7" xr:uid="{00000000-0005-0000-0000-000006000000}"/>
    <cellStyle name="20% - Ênfase1 2 2" xfId="8" xr:uid="{00000000-0005-0000-0000-000007000000}"/>
    <cellStyle name="20% - Ênfase1 2 3" xfId="9" xr:uid="{00000000-0005-0000-0000-000008000000}"/>
    <cellStyle name="20% - Ênfase2 2" xfId="10" xr:uid="{00000000-0005-0000-0000-000009000000}"/>
    <cellStyle name="20% - Ênfase2 2 2" xfId="11" xr:uid="{00000000-0005-0000-0000-00000A000000}"/>
    <cellStyle name="20% - Ênfase2 2 3" xfId="12" xr:uid="{00000000-0005-0000-0000-00000B000000}"/>
    <cellStyle name="20% - Ênfase3 2" xfId="13" xr:uid="{00000000-0005-0000-0000-00000C000000}"/>
    <cellStyle name="20% - Ênfase3 2 2" xfId="14" xr:uid="{00000000-0005-0000-0000-00000D000000}"/>
    <cellStyle name="20% - Ênfase3 2 3" xfId="15" xr:uid="{00000000-0005-0000-0000-00000E000000}"/>
    <cellStyle name="20% - Ênfase4 2" xfId="16" xr:uid="{00000000-0005-0000-0000-00000F000000}"/>
    <cellStyle name="20% - Ênfase4 2 2" xfId="17" xr:uid="{00000000-0005-0000-0000-000010000000}"/>
    <cellStyle name="20% - Ênfase4 2 3" xfId="18" xr:uid="{00000000-0005-0000-0000-000011000000}"/>
    <cellStyle name="20% - Ênfase5 2" xfId="19" xr:uid="{00000000-0005-0000-0000-000012000000}"/>
    <cellStyle name="20% - Ênfase5 2 2" xfId="20" xr:uid="{00000000-0005-0000-0000-000013000000}"/>
    <cellStyle name="20% - Ênfase6 2" xfId="21" xr:uid="{00000000-0005-0000-0000-000014000000}"/>
    <cellStyle name="20% - Ênfase6 2 2" xfId="22" xr:uid="{00000000-0005-0000-0000-000015000000}"/>
    <cellStyle name="40% - Accent1" xfId="23" xr:uid="{00000000-0005-0000-0000-000016000000}"/>
    <cellStyle name="40% - Accent2" xfId="24" xr:uid="{00000000-0005-0000-0000-000017000000}"/>
    <cellStyle name="40% - Accent3" xfId="25" xr:uid="{00000000-0005-0000-0000-000018000000}"/>
    <cellStyle name="40% - Accent4" xfId="26" xr:uid="{00000000-0005-0000-0000-000019000000}"/>
    <cellStyle name="40% - Accent5" xfId="27" xr:uid="{00000000-0005-0000-0000-00001A000000}"/>
    <cellStyle name="40% - Accent6" xfId="28" xr:uid="{00000000-0005-0000-0000-00001B000000}"/>
    <cellStyle name="40% - Ênfase1 2" xfId="29" xr:uid="{00000000-0005-0000-0000-00001C000000}"/>
    <cellStyle name="40% - Ênfase1 2 2" xfId="30" xr:uid="{00000000-0005-0000-0000-00001D000000}"/>
    <cellStyle name="40% - Ênfase1 2 3" xfId="31" xr:uid="{00000000-0005-0000-0000-00001E000000}"/>
    <cellStyle name="40% - Ênfase2 2" xfId="32" xr:uid="{00000000-0005-0000-0000-00001F000000}"/>
    <cellStyle name="40% - Ênfase2 2 2" xfId="33" xr:uid="{00000000-0005-0000-0000-000020000000}"/>
    <cellStyle name="40% - Ênfase3 2" xfId="34" xr:uid="{00000000-0005-0000-0000-000021000000}"/>
    <cellStyle name="40% - Ênfase3 2 2" xfId="35" xr:uid="{00000000-0005-0000-0000-000022000000}"/>
    <cellStyle name="40% - Ênfase3 2 3" xfId="36" xr:uid="{00000000-0005-0000-0000-000023000000}"/>
    <cellStyle name="40% - Ênfase4 2" xfId="37" xr:uid="{00000000-0005-0000-0000-000024000000}"/>
    <cellStyle name="40% - Ênfase4 2 2" xfId="38" xr:uid="{00000000-0005-0000-0000-000025000000}"/>
    <cellStyle name="40% - Ênfase4 2 3" xfId="39" xr:uid="{00000000-0005-0000-0000-000026000000}"/>
    <cellStyle name="40% - Ênfase5 2" xfId="40" xr:uid="{00000000-0005-0000-0000-000027000000}"/>
    <cellStyle name="40% - Ênfase5 2 2" xfId="41" xr:uid="{00000000-0005-0000-0000-000028000000}"/>
    <cellStyle name="40% - Ênfase6 2" xfId="42" xr:uid="{00000000-0005-0000-0000-000029000000}"/>
    <cellStyle name="40% - Ênfase6 2 2" xfId="43" xr:uid="{00000000-0005-0000-0000-00002A000000}"/>
    <cellStyle name="40% - Ênfase6 2 3" xfId="44" xr:uid="{00000000-0005-0000-0000-00002B000000}"/>
    <cellStyle name="60% - Accent1" xfId="45" xr:uid="{00000000-0005-0000-0000-00002C000000}"/>
    <cellStyle name="60% - Accent2" xfId="46" xr:uid="{00000000-0005-0000-0000-00002D000000}"/>
    <cellStyle name="60% - Accent3" xfId="47" xr:uid="{00000000-0005-0000-0000-00002E000000}"/>
    <cellStyle name="60% - Accent4" xfId="48" xr:uid="{00000000-0005-0000-0000-00002F000000}"/>
    <cellStyle name="60% - Accent5" xfId="49" xr:uid="{00000000-0005-0000-0000-000030000000}"/>
    <cellStyle name="60% - Accent6" xfId="50" xr:uid="{00000000-0005-0000-0000-000031000000}"/>
    <cellStyle name="60% - Ênfase1 2" xfId="51" xr:uid="{00000000-0005-0000-0000-000032000000}"/>
    <cellStyle name="60% - Ênfase2 2" xfId="52" xr:uid="{00000000-0005-0000-0000-000033000000}"/>
    <cellStyle name="60% - Ênfase3 2" xfId="53" xr:uid="{00000000-0005-0000-0000-000034000000}"/>
    <cellStyle name="60% - Ênfase4 2" xfId="54" xr:uid="{00000000-0005-0000-0000-000035000000}"/>
    <cellStyle name="60% - Ênfase5 2" xfId="55" xr:uid="{00000000-0005-0000-0000-000036000000}"/>
    <cellStyle name="60% - Ênfase6 2" xfId="56" xr:uid="{00000000-0005-0000-0000-000037000000}"/>
    <cellStyle name="Accent1" xfId="57" xr:uid="{00000000-0005-0000-0000-000038000000}"/>
    <cellStyle name="Accent2" xfId="58" xr:uid="{00000000-0005-0000-0000-000039000000}"/>
    <cellStyle name="Accent3" xfId="59" xr:uid="{00000000-0005-0000-0000-00003A000000}"/>
    <cellStyle name="Accent4" xfId="60" xr:uid="{00000000-0005-0000-0000-00003B000000}"/>
    <cellStyle name="Accent5" xfId="61" xr:uid="{00000000-0005-0000-0000-00003C000000}"/>
    <cellStyle name="Accent6" xfId="62" xr:uid="{00000000-0005-0000-0000-00003D000000}"/>
    <cellStyle name="Bad" xfId="63" xr:uid="{00000000-0005-0000-0000-00003E000000}"/>
    <cellStyle name="Bom 2" xfId="64" xr:uid="{00000000-0005-0000-0000-00003F000000}"/>
    <cellStyle name="Calculation" xfId="65" xr:uid="{00000000-0005-0000-0000-000040000000}"/>
    <cellStyle name="Cálculo 2" xfId="66" xr:uid="{00000000-0005-0000-0000-000041000000}"/>
    <cellStyle name="Célula de Verificação 2" xfId="67" xr:uid="{00000000-0005-0000-0000-000042000000}"/>
    <cellStyle name="Célula Vinculada 2" xfId="68" xr:uid="{00000000-0005-0000-0000-000043000000}"/>
    <cellStyle name="Check Cell" xfId="69" xr:uid="{00000000-0005-0000-0000-000044000000}"/>
    <cellStyle name="Ênfase1 2" xfId="70" xr:uid="{00000000-0005-0000-0000-000045000000}"/>
    <cellStyle name="Ênfase2 2" xfId="71" xr:uid="{00000000-0005-0000-0000-000046000000}"/>
    <cellStyle name="Ênfase3 2" xfId="72" xr:uid="{00000000-0005-0000-0000-000047000000}"/>
    <cellStyle name="Ênfase4 2" xfId="73" xr:uid="{00000000-0005-0000-0000-000048000000}"/>
    <cellStyle name="Ênfase5 2" xfId="74" xr:uid="{00000000-0005-0000-0000-000049000000}"/>
    <cellStyle name="Ênfase6 2" xfId="75" xr:uid="{00000000-0005-0000-0000-00004A000000}"/>
    <cellStyle name="Entrada 2" xfId="76" xr:uid="{00000000-0005-0000-0000-00004B000000}"/>
    <cellStyle name="Estilo 1" xfId="77" xr:uid="{00000000-0005-0000-0000-00004C000000}"/>
    <cellStyle name="Explanatory Text" xfId="78" xr:uid="{00000000-0005-0000-0000-00004D000000}"/>
    <cellStyle name="Good" xfId="79" xr:uid="{00000000-0005-0000-0000-00004E000000}"/>
    <cellStyle name="Heading 1" xfId="80" xr:uid="{00000000-0005-0000-0000-00004F000000}"/>
    <cellStyle name="Heading 2" xfId="81" xr:uid="{00000000-0005-0000-0000-000050000000}"/>
    <cellStyle name="Heading 3" xfId="82" xr:uid="{00000000-0005-0000-0000-000051000000}"/>
    <cellStyle name="Heading 4" xfId="83" xr:uid="{00000000-0005-0000-0000-000052000000}"/>
    <cellStyle name="Hyperlink 2" xfId="84" xr:uid="{00000000-0005-0000-0000-000054000000}"/>
    <cellStyle name="Incorreto 2" xfId="85" xr:uid="{00000000-0005-0000-0000-000055000000}"/>
    <cellStyle name="Input" xfId="86" xr:uid="{00000000-0005-0000-0000-000056000000}"/>
    <cellStyle name="Linked Cell" xfId="87" xr:uid="{00000000-0005-0000-0000-000057000000}"/>
    <cellStyle name="Moeda 10" xfId="88" xr:uid="{00000000-0005-0000-0000-000058000000}"/>
    <cellStyle name="Moeda 10 2" xfId="89" xr:uid="{00000000-0005-0000-0000-000059000000}"/>
    <cellStyle name="Moeda 10 3" xfId="90" xr:uid="{00000000-0005-0000-0000-00005A000000}"/>
    <cellStyle name="Moeda 11" xfId="91" xr:uid="{00000000-0005-0000-0000-00005B000000}"/>
    <cellStyle name="Moeda 12" xfId="92" xr:uid="{00000000-0005-0000-0000-00005C000000}"/>
    <cellStyle name="Moeda 12 2" xfId="93" xr:uid="{00000000-0005-0000-0000-00005D000000}"/>
    <cellStyle name="Moeda 12 3" xfId="94" xr:uid="{00000000-0005-0000-0000-00005E000000}"/>
    <cellStyle name="Moeda 13" xfId="95" xr:uid="{00000000-0005-0000-0000-00005F000000}"/>
    <cellStyle name="Moeda 14" xfId="96" xr:uid="{00000000-0005-0000-0000-000060000000}"/>
    <cellStyle name="Moeda 2" xfId="97" xr:uid="{00000000-0005-0000-0000-000061000000}"/>
    <cellStyle name="Moeda 2 2" xfId="98" xr:uid="{00000000-0005-0000-0000-000062000000}"/>
    <cellStyle name="Moeda 3" xfId="99" xr:uid="{00000000-0005-0000-0000-000063000000}"/>
    <cellStyle name="Moeda 3 4 2" xfId="100" xr:uid="{00000000-0005-0000-0000-000064000000}"/>
    <cellStyle name="Moeda 4" xfId="101" xr:uid="{00000000-0005-0000-0000-000065000000}"/>
    <cellStyle name="Moeda 4 2" xfId="102" xr:uid="{00000000-0005-0000-0000-000066000000}"/>
    <cellStyle name="Moeda 5" xfId="103" xr:uid="{00000000-0005-0000-0000-000067000000}"/>
    <cellStyle name="Moeda 5 2" xfId="104" xr:uid="{00000000-0005-0000-0000-000068000000}"/>
    <cellStyle name="Moeda 6" xfId="105" xr:uid="{00000000-0005-0000-0000-000069000000}"/>
    <cellStyle name="Moeda 7" xfId="106" xr:uid="{00000000-0005-0000-0000-00006A000000}"/>
    <cellStyle name="Moeda 8" xfId="107" xr:uid="{00000000-0005-0000-0000-00006B000000}"/>
    <cellStyle name="Moeda 8 2" xfId="108" xr:uid="{00000000-0005-0000-0000-00006C000000}"/>
    <cellStyle name="Moeda 9" xfId="109" xr:uid="{00000000-0005-0000-0000-00006D000000}"/>
    <cellStyle name="Moeda 9 2" xfId="110" xr:uid="{00000000-0005-0000-0000-00006E000000}"/>
    <cellStyle name="Neutra 2" xfId="111" xr:uid="{00000000-0005-0000-0000-00006F000000}"/>
    <cellStyle name="Neutral" xfId="112" xr:uid="{00000000-0005-0000-0000-000070000000}"/>
    <cellStyle name="Normal" xfId="0" builtinId="0"/>
    <cellStyle name="Normal 10" xfId="113" xr:uid="{00000000-0005-0000-0000-000072000000}"/>
    <cellStyle name="Normal 10 2" xfId="114" xr:uid="{00000000-0005-0000-0000-000073000000}"/>
    <cellStyle name="Normal 10 3" xfId="115" xr:uid="{00000000-0005-0000-0000-000074000000}"/>
    <cellStyle name="Normal 10 4" xfId="116" xr:uid="{00000000-0005-0000-0000-000075000000}"/>
    <cellStyle name="Normal 10 5" xfId="117" xr:uid="{00000000-0005-0000-0000-000076000000}"/>
    <cellStyle name="Normal 10 6" xfId="118" xr:uid="{00000000-0005-0000-0000-000077000000}"/>
    <cellStyle name="Normal 11" xfId="119" xr:uid="{00000000-0005-0000-0000-000078000000}"/>
    <cellStyle name="Normal 11 2" xfId="120" xr:uid="{00000000-0005-0000-0000-000079000000}"/>
    <cellStyle name="Normal 11 2 2" xfId="121" xr:uid="{00000000-0005-0000-0000-00007A000000}"/>
    <cellStyle name="Normal 11 2 3" xfId="122" xr:uid="{00000000-0005-0000-0000-00007B000000}"/>
    <cellStyle name="Normal 11 3" xfId="123" xr:uid="{00000000-0005-0000-0000-00007C000000}"/>
    <cellStyle name="Normal 12" xfId="124" xr:uid="{00000000-0005-0000-0000-00007D000000}"/>
    <cellStyle name="Normal 13" xfId="125" xr:uid="{00000000-0005-0000-0000-00007E000000}"/>
    <cellStyle name="Normal 14" xfId="126" xr:uid="{00000000-0005-0000-0000-00007F000000}"/>
    <cellStyle name="Normal 15" xfId="127" xr:uid="{00000000-0005-0000-0000-000080000000}"/>
    <cellStyle name="Normal 2" xfId="128" xr:uid="{00000000-0005-0000-0000-000081000000}"/>
    <cellStyle name="Normal 2 2" xfId="129" xr:uid="{00000000-0005-0000-0000-000082000000}"/>
    <cellStyle name="Normal 2 3" xfId="130" xr:uid="{00000000-0005-0000-0000-000083000000}"/>
    <cellStyle name="Normal 2 4" xfId="131" xr:uid="{00000000-0005-0000-0000-000084000000}"/>
    <cellStyle name="Normal 2 5" xfId="132" xr:uid="{00000000-0005-0000-0000-000085000000}"/>
    <cellStyle name="Normal 21" xfId="133" xr:uid="{00000000-0005-0000-0000-000086000000}"/>
    <cellStyle name="Normal 3" xfId="134" xr:uid="{00000000-0005-0000-0000-000087000000}"/>
    <cellStyle name="Normal 3 2" xfId="135" xr:uid="{00000000-0005-0000-0000-000088000000}"/>
    <cellStyle name="Normal 4" xfId="136" xr:uid="{00000000-0005-0000-0000-000089000000}"/>
    <cellStyle name="Normal 4 2" xfId="137" xr:uid="{00000000-0005-0000-0000-00008A000000}"/>
    <cellStyle name="Normal 5" xfId="138" xr:uid="{00000000-0005-0000-0000-00008B000000}"/>
    <cellStyle name="Normal 5 2" xfId="139" xr:uid="{00000000-0005-0000-0000-00008C000000}"/>
    <cellStyle name="Normal 5 3" xfId="140" xr:uid="{00000000-0005-0000-0000-00008D000000}"/>
    <cellStyle name="Normal 5 4" xfId="141" xr:uid="{00000000-0005-0000-0000-00008E000000}"/>
    <cellStyle name="Normal 6" xfId="142" xr:uid="{00000000-0005-0000-0000-00008F000000}"/>
    <cellStyle name="Normal 6 2" xfId="143" xr:uid="{00000000-0005-0000-0000-000090000000}"/>
    <cellStyle name="Normal 6 3" xfId="144" xr:uid="{00000000-0005-0000-0000-000091000000}"/>
    <cellStyle name="Normal 7" xfId="145" xr:uid="{00000000-0005-0000-0000-000092000000}"/>
    <cellStyle name="Normal 7 2" xfId="146" xr:uid="{00000000-0005-0000-0000-000093000000}"/>
    <cellStyle name="Normal 7 3" xfId="147" xr:uid="{00000000-0005-0000-0000-000094000000}"/>
    <cellStyle name="Normal 8" xfId="148" xr:uid="{00000000-0005-0000-0000-000095000000}"/>
    <cellStyle name="Normal 8 2" xfId="149" xr:uid="{00000000-0005-0000-0000-000096000000}"/>
    <cellStyle name="Normal 8 3" xfId="150" xr:uid="{00000000-0005-0000-0000-000097000000}"/>
    <cellStyle name="Normal 8 4" xfId="151" xr:uid="{00000000-0005-0000-0000-000098000000}"/>
    <cellStyle name="Normal 8 5" xfId="152" xr:uid="{00000000-0005-0000-0000-000099000000}"/>
    <cellStyle name="Normal 9" xfId="153" xr:uid="{00000000-0005-0000-0000-00009A000000}"/>
    <cellStyle name="Normal 9 2" xfId="154" xr:uid="{00000000-0005-0000-0000-00009B000000}"/>
    <cellStyle name="Normal 9 2 2" xfId="155" xr:uid="{00000000-0005-0000-0000-00009C000000}"/>
    <cellStyle name="Normal 9 2 3" xfId="156" xr:uid="{00000000-0005-0000-0000-00009D000000}"/>
    <cellStyle name="Normal 9 2 4" xfId="157" xr:uid="{00000000-0005-0000-0000-00009E000000}"/>
    <cellStyle name="Normal 9 3" xfId="158" xr:uid="{00000000-0005-0000-0000-00009F000000}"/>
    <cellStyle name="Normal 9 4" xfId="159" xr:uid="{00000000-0005-0000-0000-0000A0000000}"/>
    <cellStyle name="Normal 9 5" xfId="160" xr:uid="{00000000-0005-0000-0000-0000A1000000}"/>
    <cellStyle name="Nota 10" xfId="161" xr:uid="{00000000-0005-0000-0000-0000A2000000}"/>
    <cellStyle name="Nota 10 2" xfId="162" xr:uid="{00000000-0005-0000-0000-0000A3000000}"/>
    <cellStyle name="Nota 11" xfId="163" xr:uid="{00000000-0005-0000-0000-0000A4000000}"/>
    <cellStyle name="Nota 11 2" xfId="164" xr:uid="{00000000-0005-0000-0000-0000A5000000}"/>
    <cellStyle name="Nota 12" xfId="165" xr:uid="{00000000-0005-0000-0000-0000A6000000}"/>
    <cellStyle name="Nota 12 2" xfId="166" xr:uid="{00000000-0005-0000-0000-0000A7000000}"/>
    <cellStyle name="Nota 13" xfId="167" xr:uid="{00000000-0005-0000-0000-0000A8000000}"/>
    <cellStyle name="Nota 13 2" xfId="168" xr:uid="{00000000-0005-0000-0000-0000A9000000}"/>
    <cellStyle name="Nota 14" xfId="169" xr:uid="{00000000-0005-0000-0000-0000AA000000}"/>
    <cellStyle name="Nota 14 2" xfId="170" xr:uid="{00000000-0005-0000-0000-0000AB000000}"/>
    <cellStyle name="Nota 15" xfId="171" xr:uid="{00000000-0005-0000-0000-0000AC000000}"/>
    <cellStyle name="Nota 15 2" xfId="172" xr:uid="{00000000-0005-0000-0000-0000AD000000}"/>
    <cellStyle name="Nota 16" xfId="173" xr:uid="{00000000-0005-0000-0000-0000AE000000}"/>
    <cellStyle name="Nota 16 2" xfId="174" xr:uid="{00000000-0005-0000-0000-0000AF000000}"/>
    <cellStyle name="Nota 17" xfId="175" xr:uid="{00000000-0005-0000-0000-0000B0000000}"/>
    <cellStyle name="Nota 17 2" xfId="176" xr:uid="{00000000-0005-0000-0000-0000B1000000}"/>
    <cellStyle name="Nota 18" xfId="177" xr:uid="{00000000-0005-0000-0000-0000B2000000}"/>
    <cellStyle name="Nota 18 2" xfId="178" xr:uid="{00000000-0005-0000-0000-0000B3000000}"/>
    <cellStyle name="Nota 19" xfId="179" xr:uid="{00000000-0005-0000-0000-0000B4000000}"/>
    <cellStyle name="Nota 19 2" xfId="180" xr:uid="{00000000-0005-0000-0000-0000B5000000}"/>
    <cellStyle name="Nota 2" xfId="181" xr:uid="{00000000-0005-0000-0000-0000B6000000}"/>
    <cellStyle name="Nota 2 2" xfId="182" xr:uid="{00000000-0005-0000-0000-0000B7000000}"/>
    <cellStyle name="Nota 2 3" xfId="183" xr:uid="{00000000-0005-0000-0000-0000B8000000}"/>
    <cellStyle name="Nota 2 4" xfId="184" xr:uid="{00000000-0005-0000-0000-0000B9000000}"/>
    <cellStyle name="Nota 20" xfId="185" xr:uid="{00000000-0005-0000-0000-0000BA000000}"/>
    <cellStyle name="Nota 20 2" xfId="186" xr:uid="{00000000-0005-0000-0000-0000BB000000}"/>
    <cellStyle name="Nota 21" xfId="187" xr:uid="{00000000-0005-0000-0000-0000BC000000}"/>
    <cellStyle name="Nota 21 2" xfId="188" xr:uid="{00000000-0005-0000-0000-0000BD000000}"/>
    <cellStyle name="Nota 22" xfId="189" xr:uid="{00000000-0005-0000-0000-0000BE000000}"/>
    <cellStyle name="Nota 22 2" xfId="190" xr:uid="{00000000-0005-0000-0000-0000BF000000}"/>
    <cellStyle name="Nota 23" xfId="191" xr:uid="{00000000-0005-0000-0000-0000C0000000}"/>
    <cellStyle name="Nota 23 2" xfId="192" xr:uid="{00000000-0005-0000-0000-0000C1000000}"/>
    <cellStyle name="Nota 24" xfId="193" xr:uid="{00000000-0005-0000-0000-0000C2000000}"/>
    <cellStyle name="Nota 24 2" xfId="194" xr:uid="{00000000-0005-0000-0000-0000C3000000}"/>
    <cellStyle name="Nota 25" xfId="195" xr:uid="{00000000-0005-0000-0000-0000C4000000}"/>
    <cellStyle name="Nota 25 2" xfId="196" xr:uid="{00000000-0005-0000-0000-0000C5000000}"/>
    <cellStyle name="Nota 26" xfId="197" xr:uid="{00000000-0005-0000-0000-0000C6000000}"/>
    <cellStyle name="Nota 26 2" xfId="198" xr:uid="{00000000-0005-0000-0000-0000C7000000}"/>
    <cellStyle name="Nota 27" xfId="199" xr:uid="{00000000-0005-0000-0000-0000C8000000}"/>
    <cellStyle name="Nota 27 2" xfId="200" xr:uid="{00000000-0005-0000-0000-0000C9000000}"/>
    <cellStyle name="Nota 28" xfId="201" xr:uid="{00000000-0005-0000-0000-0000CA000000}"/>
    <cellStyle name="Nota 28 2" xfId="202" xr:uid="{00000000-0005-0000-0000-0000CB000000}"/>
    <cellStyle name="Nota 29" xfId="203" xr:uid="{00000000-0005-0000-0000-0000CC000000}"/>
    <cellStyle name="Nota 29 2" xfId="204" xr:uid="{00000000-0005-0000-0000-0000CD000000}"/>
    <cellStyle name="Nota 3" xfId="205" xr:uid="{00000000-0005-0000-0000-0000CE000000}"/>
    <cellStyle name="Nota 3 2" xfId="206" xr:uid="{00000000-0005-0000-0000-0000CF000000}"/>
    <cellStyle name="Nota 3 2 2" xfId="207" xr:uid="{00000000-0005-0000-0000-0000D0000000}"/>
    <cellStyle name="Nota 30" xfId="208" xr:uid="{00000000-0005-0000-0000-0000D1000000}"/>
    <cellStyle name="Nota 30 2" xfId="209" xr:uid="{00000000-0005-0000-0000-0000D2000000}"/>
    <cellStyle name="Nota 31" xfId="210" xr:uid="{00000000-0005-0000-0000-0000D3000000}"/>
    <cellStyle name="Nota 31 2" xfId="211" xr:uid="{00000000-0005-0000-0000-0000D4000000}"/>
    <cellStyle name="Nota 32" xfId="212" xr:uid="{00000000-0005-0000-0000-0000D5000000}"/>
    <cellStyle name="Nota 32 2" xfId="213" xr:uid="{00000000-0005-0000-0000-0000D6000000}"/>
    <cellStyle name="Nota 33" xfId="214" xr:uid="{00000000-0005-0000-0000-0000D7000000}"/>
    <cellStyle name="Nota 33 2" xfId="215" xr:uid="{00000000-0005-0000-0000-0000D8000000}"/>
    <cellStyle name="Nota 34" xfId="216" xr:uid="{00000000-0005-0000-0000-0000D9000000}"/>
    <cellStyle name="Nota 34 2" xfId="217" xr:uid="{00000000-0005-0000-0000-0000DA000000}"/>
    <cellStyle name="Nota 35" xfId="218" xr:uid="{00000000-0005-0000-0000-0000DB000000}"/>
    <cellStyle name="Nota 35 2" xfId="219" xr:uid="{00000000-0005-0000-0000-0000DC000000}"/>
    <cellStyle name="Nota 36" xfId="220" xr:uid="{00000000-0005-0000-0000-0000DD000000}"/>
    <cellStyle name="Nota 36 2" xfId="221" xr:uid="{00000000-0005-0000-0000-0000DE000000}"/>
    <cellStyle name="Nota 37" xfId="222" xr:uid="{00000000-0005-0000-0000-0000DF000000}"/>
    <cellStyle name="Nota 37 2" xfId="223" xr:uid="{00000000-0005-0000-0000-0000E0000000}"/>
    <cellStyle name="Nota 4" xfId="224" xr:uid="{00000000-0005-0000-0000-0000E1000000}"/>
    <cellStyle name="Nota 4 2" xfId="225" xr:uid="{00000000-0005-0000-0000-0000E2000000}"/>
    <cellStyle name="Nota 5" xfId="226" xr:uid="{00000000-0005-0000-0000-0000E3000000}"/>
    <cellStyle name="Nota 5 2" xfId="227" xr:uid="{00000000-0005-0000-0000-0000E4000000}"/>
    <cellStyle name="Nota 6" xfId="228" xr:uid="{00000000-0005-0000-0000-0000E5000000}"/>
    <cellStyle name="Nota 6 2" xfId="229" xr:uid="{00000000-0005-0000-0000-0000E6000000}"/>
    <cellStyle name="Nota 7" xfId="230" xr:uid="{00000000-0005-0000-0000-0000E7000000}"/>
    <cellStyle name="Nota 7 2" xfId="231" xr:uid="{00000000-0005-0000-0000-0000E8000000}"/>
    <cellStyle name="Nota 8" xfId="232" xr:uid="{00000000-0005-0000-0000-0000E9000000}"/>
    <cellStyle name="Nota 8 2" xfId="233" xr:uid="{00000000-0005-0000-0000-0000EA000000}"/>
    <cellStyle name="Nota 9" xfId="234" xr:uid="{00000000-0005-0000-0000-0000EB000000}"/>
    <cellStyle name="Nota 9 2" xfId="235" xr:uid="{00000000-0005-0000-0000-0000EC000000}"/>
    <cellStyle name="Note" xfId="236" xr:uid="{00000000-0005-0000-0000-0000ED000000}"/>
    <cellStyle name="Output" xfId="237" xr:uid="{00000000-0005-0000-0000-0000EE000000}"/>
    <cellStyle name="Porcentagem 2" xfId="238" xr:uid="{00000000-0005-0000-0000-0000EF000000}"/>
    <cellStyle name="Porcentagem 2 2" xfId="239" xr:uid="{00000000-0005-0000-0000-0000F0000000}"/>
    <cellStyle name="Porcentagem 2 2 2" xfId="240" xr:uid="{00000000-0005-0000-0000-0000F1000000}"/>
    <cellStyle name="Porcentagem 3" xfId="241" xr:uid="{00000000-0005-0000-0000-0000F2000000}"/>
    <cellStyle name="Porcentagem 3 2" xfId="242" xr:uid="{00000000-0005-0000-0000-0000F3000000}"/>
    <cellStyle name="Porcentagem 3 3" xfId="243" xr:uid="{00000000-0005-0000-0000-0000F4000000}"/>
    <cellStyle name="Porcentagem 4" xfId="244" xr:uid="{00000000-0005-0000-0000-0000F5000000}"/>
    <cellStyle name="Porcentagem 4 2" xfId="245" xr:uid="{00000000-0005-0000-0000-0000F6000000}"/>
    <cellStyle name="Porcentagem 4 3" xfId="246" xr:uid="{00000000-0005-0000-0000-0000F7000000}"/>
    <cellStyle name="Porcentagem 5" xfId="247" xr:uid="{00000000-0005-0000-0000-0000F8000000}"/>
    <cellStyle name="Saída 2" xfId="248" xr:uid="{00000000-0005-0000-0000-0000F9000000}"/>
    <cellStyle name="Separador de milhares 10" xfId="249" xr:uid="{00000000-0005-0000-0000-0000FA000000}"/>
    <cellStyle name="Separador de milhares 2" xfId="250" xr:uid="{00000000-0005-0000-0000-0000FB000000}"/>
    <cellStyle name="Separador de milhares 2 2" xfId="251" xr:uid="{00000000-0005-0000-0000-0000FC000000}"/>
    <cellStyle name="Separador de milhares 2 3" xfId="252" xr:uid="{00000000-0005-0000-0000-0000FD000000}"/>
    <cellStyle name="Separador de milhares 3" xfId="253" xr:uid="{00000000-0005-0000-0000-0000FE000000}"/>
    <cellStyle name="Separador de milhares 3 2" xfId="254" xr:uid="{00000000-0005-0000-0000-0000FF000000}"/>
    <cellStyle name="Separador de milhares 3 3 2 2" xfId="255" xr:uid="{00000000-0005-0000-0000-000000010000}"/>
    <cellStyle name="Separador de milhares 4" xfId="256" xr:uid="{00000000-0005-0000-0000-000001010000}"/>
    <cellStyle name="Separador de milhares 4 2" xfId="257" xr:uid="{00000000-0005-0000-0000-000002010000}"/>
    <cellStyle name="Separador de milhares 4 3" xfId="258" xr:uid="{00000000-0005-0000-0000-000003010000}"/>
    <cellStyle name="Separador de milhares 5" xfId="259" xr:uid="{00000000-0005-0000-0000-000004010000}"/>
    <cellStyle name="Separador de milhares 5 2" xfId="260" xr:uid="{00000000-0005-0000-0000-000005010000}"/>
    <cellStyle name="Separador de milhares 5 2 2" xfId="261" xr:uid="{00000000-0005-0000-0000-000006010000}"/>
    <cellStyle name="Separador de milhares 6" xfId="262" xr:uid="{00000000-0005-0000-0000-000007010000}"/>
    <cellStyle name="Separador de milhares 6 2" xfId="263" xr:uid="{00000000-0005-0000-0000-000008010000}"/>
    <cellStyle name="Separador de milhares 7" xfId="264" xr:uid="{00000000-0005-0000-0000-000009010000}"/>
    <cellStyle name="Separador de milhares 8" xfId="265" xr:uid="{00000000-0005-0000-0000-00000A010000}"/>
    <cellStyle name="Separador de milhares 9" xfId="266" xr:uid="{00000000-0005-0000-0000-00000B010000}"/>
    <cellStyle name="Separador de milhares 9 2" xfId="267" xr:uid="{00000000-0005-0000-0000-00000C010000}"/>
    <cellStyle name="Separador de milhares 9 3" xfId="268" xr:uid="{00000000-0005-0000-0000-00000D010000}"/>
    <cellStyle name="Separador de milhares 9 3 2" xfId="269" xr:uid="{00000000-0005-0000-0000-00000E010000}"/>
    <cellStyle name="Separador de milhares 9 3 3" xfId="270" xr:uid="{00000000-0005-0000-0000-00000F010000}"/>
    <cellStyle name="SGO" xfId="271" xr:uid="{00000000-0005-0000-0000-000010010000}"/>
    <cellStyle name="TableStyleLight1" xfId="272" xr:uid="{00000000-0005-0000-0000-000011010000}"/>
    <cellStyle name="Texto de Aviso 2" xfId="273" xr:uid="{00000000-0005-0000-0000-000012010000}"/>
    <cellStyle name="Texto Explicativo 2" xfId="274" xr:uid="{00000000-0005-0000-0000-000013010000}"/>
    <cellStyle name="Title" xfId="275" xr:uid="{00000000-0005-0000-0000-000014010000}"/>
    <cellStyle name="Título 1 2" xfId="276" xr:uid="{00000000-0005-0000-0000-000015010000}"/>
    <cellStyle name="Título 2 2" xfId="277" xr:uid="{00000000-0005-0000-0000-000016010000}"/>
    <cellStyle name="Título 3 2" xfId="278" xr:uid="{00000000-0005-0000-0000-000017010000}"/>
    <cellStyle name="Título 4 2" xfId="279" xr:uid="{00000000-0005-0000-0000-000018010000}"/>
    <cellStyle name="Título 5" xfId="280" xr:uid="{00000000-0005-0000-0000-000019010000}"/>
    <cellStyle name="Total 2" xfId="281" xr:uid="{00000000-0005-0000-0000-00001A010000}"/>
    <cellStyle name="Vírgula 2" xfId="282" xr:uid="{00000000-0005-0000-0000-00001B010000}"/>
    <cellStyle name="Vírgula 2 2" xfId="283" xr:uid="{00000000-0005-0000-0000-00001C010000}"/>
    <cellStyle name="Vírgula 2 3" xfId="284" xr:uid="{00000000-0005-0000-0000-00001D010000}"/>
    <cellStyle name="Vírgula 2 3 2" xfId="285" xr:uid="{00000000-0005-0000-0000-00001E010000}"/>
    <cellStyle name="Vírgula 3" xfId="286" xr:uid="{00000000-0005-0000-0000-00001F010000}"/>
    <cellStyle name="Vírgula 3 2" xfId="287" xr:uid="{00000000-0005-0000-0000-000020010000}"/>
    <cellStyle name="Vírgula 3 3" xfId="288" xr:uid="{00000000-0005-0000-0000-000021010000}"/>
    <cellStyle name="Vírgula 4" xfId="289" xr:uid="{00000000-0005-0000-0000-000022010000}"/>
    <cellStyle name="Vírgula 5" xfId="290" xr:uid="{00000000-0005-0000-0000-000023010000}"/>
    <cellStyle name="Vírgula 5 2" xfId="291" xr:uid="{00000000-0005-0000-0000-000024010000}"/>
    <cellStyle name="Vírgula 6" xfId="292" xr:uid="{00000000-0005-0000-0000-000025010000}"/>
    <cellStyle name="Vírgula 7" xfId="293" xr:uid="{00000000-0005-0000-0000-000026010000}"/>
    <cellStyle name="Vírgula 7 2" xfId="294" xr:uid="{00000000-0005-0000-0000-000027010000}"/>
    <cellStyle name="Vírgula 7 2 2" xfId="295" xr:uid="{00000000-0005-0000-0000-000028010000}"/>
    <cellStyle name="Vírgula 7 2 3" xfId="296" xr:uid="{00000000-0005-0000-0000-000029010000}"/>
    <cellStyle name="Vírgula 7 2 4" xfId="297" xr:uid="{00000000-0005-0000-0000-00002A010000}"/>
    <cellStyle name="Vírgula 7 3" xfId="298" xr:uid="{00000000-0005-0000-0000-00002B010000}"/>
    <cellStyle name="Vírgula 8" xfId="299" xr:uid="{00000000-0005-0000-0000-00002C010000}"/>
    <cellStyle name="Vírgula 9" xfId="300" xr:uid="{00000000-0005-0000-0000-00002D010000}"/>
    <cellStyle name="Warning Text" xfId="301" xr:uid="{00000000-0005-0000-0000-00002E010000}"/>
  </cellStyles>
  <dxfs count="103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152400</xdr:rowOff>
    </xdr:from>
    <xdr:to>
      <xdr:col>0</xdr:col>
      <xdr:colOff>1029975</xdr:colOff>
      <xdr:row>4</xdr:row>
      <xdr:rowOff>140494</xdr:rowOff>
    </xdr:to>
    <xdr:pic>
      <xdr:nvPicPr>
        <xdr:cNvPr id="4" name="Picture 765" descr="Resultado de imagem para CEFET MG">
          <a:extLst>
            <a:ext uri="{FF2B5EF4-FFF2-40B4-BE49-F238E27FC236}">
              <a16:creationId xmlns:a16="http://schemas.microsoft.com/office/drawing/2014/main" id="{B91531B7-3934-4860-8B2F-22BC388159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52400"/>
          <a:ext cx="991875" cy="63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1090614</xdr:colOff>
      <xdr:row>1</xdr:row>
      <xdr:rowOff>78582</xdr:rowOff>
    </xdr:from>
    <xdr:to>
      <xdr:col>0</xdr:col>
      <xdr:colOff>2690814</xdr:colOff>
      <xdr:row>4</xdr:row>
      <xdr:rowOff>52387</xdr:rowOff>
    </xdr:to>
    <xdr:pic>
      <xdr:nvPicPr>
        <xdr:cNvPr id="6" name="Imagem 3">
          <a:extLst>
            <a:ext uri="{FF2B5EF4-FFF2-40B4-BE49-F238E27FC236}">
              <a16:creationId xmlns:a16="http://schemas.microsoft.com/office/drawing/2014/main" id="{4B206880-9F77-448A-B5B2-340867D120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0614" y="240507"/>
          <a:ext cx="1600200" cy="45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28575</xdr:rowOff>
    </xdr:from>
    <xdr:to>
      <xdr:col>1</xdr:col>
      <xdr:colOff>668025</xdr:colOff>
      <xdr:row>5</xdr:row>
      <xdr:rowOff>7144</xdr:rowOff>
    </xdr:to>
    <xdr:pic>
      <xdr:nvPicPr>
        <xdr:cNvPr id="4" name="Picture 765" descr="Resultado de imagem para CEFET MG">
          <a:extLst>
            <a:ext uri="{FF2B5EF4-FFF2-40B4-BE49-F238E27FC236}">
              <a16:creationId xmlns:a16="http://schemas.microsoft.com/office/drawing/2014/main" id="{2032538C-9580-4E5F-AB63-9880EB3468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991875" cy="63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728664</xdr:colOff>
      <xdr:row>1</xdr:row>
      <xdr:rowOff>116682</xdr:rowOff>
    </xdr:from>
    <xdr:to>
      <xdr:col>1</xdr:col>
      <xdr:colOff>2328864</xdr:colOff>
      <xdr:row>4</xdr:row>
      <xdr:rowOff>80962</xdr:rowOff>
    </xdr:to>
    <xdr:pic>
      <xdr:nvPicPr>
        <xdr:cNvPr id="5" name="Imagem 3">
          <a:extLst>
            <a:ext uri="{FF2B5EF4-FFF2-40B4-BE49-F238E27FC236}">
              <a16:creationId xmlns:a16="http://schemas.microsoft.com/office/drawing/2014/main" id="{1A985743-E77A-4CDF-8D15-F833107CAF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9664" y="278607"/>
          <a:ext cx="1600200" cy="45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71437</xdr:colOff>
      <xdr:row>1</xdr:row>
      <xdr:rowOff>15478</xdr:rowOff>
    </xdr:from>
    <xdr:to>
      <xdr:col>1</xdr:col>
      <xdr:colOff>15562</xdr:colOff>
      <xdr:row>4</xdr:row>
      <xdr:rowOff>155972</xdr:rowOff>
    </xdr:to>
    <xdr:pic>
      <xdr:nvPicPr>
        <xdr:cNvPr id="176149" name="Picture 765" descr="Resultado de imagem para CEFET MG">
          <a:extLst>
            <a:ext uri="{FF2B5EF4-FFF2-40B4-BE49-F238E27FC236}">
              <a16:creationId xmlns:a16="http://schemas.microsoft.com/office/drawing/2014/main" id="{46FEFC88-13EF-E806-419C-5D9FF61B26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182166"/>
          <a:ext cx="991875" cy="6500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76201</xdr:colOff>
      <xdr:row>1</xdr:row>
      <xdr:rowOff>103585</xdr:rowOff>
    </xdr:from>
    <xdr:to>
      <xdr:col>2</xdr:col>
      <xdr:colOff>962026</xdr:colOff>
      <xdr:row>4</xdr:row>
      <xdr:rowOff>67865</xdr:rowOff>
    </xdr:to>
    <xdr:pic>
      <xdr:nvPicPr>
        <xdr:cNvPr id="176150" name="Imagem 3">
          <a:extLst>
            <a:ext uri="{FF2B5EF4-FFF2-40B4-BE49-F238E27FC236}">
              <a16:creationId xmlns:a16="http://schemas.microsoft.com/office/drawing/2014/main" id="{14662F04-9839-1400-5ED7-E4CAE14312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1" y="270273"/>
          <a:ext cx="1600200" cy="473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77916</xdr:colOff>
      <xdr:row>0</xdr:row>
      <xdr:rowOff>54429</xdr:rowOff>
    </xdr:from>
    <xdr:to>
      <xdr:col>1</xdr:col>
      <xdr:colOff>1646465</xdr:colOff>
      <xdr:row>8</xdr:row>
      <xdr:rowOff>81436</xdr:rowOff>
    </xdr:to>
    <xdr:pic>
      <xdr:nvPicPr>
        <xdr:cNvPr id="2" name="Picture 765" descr="Resultado de imagem para CEFET MG">
          <a:extLst>
            <a:ext uri="{FF2B5EF4-FFF2-40B4-BE49-F238E27FC236}">
              <a16:creationId xmlns:a16="http://schemas.microsoft.com/office/drawing/2014/main" id="{30A3ACBE-3AA9-4A5C-BC73-3A915D9940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16" y="54429"/>
          <a:ext cx="2085620" cy="134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2056172</xdr:colOff>
      <xdr:row>1</xdr:row>
      <xdr:rowOff>76406</xdr:rowOff>
    </xdr:from>
    <xdr:to>
      <xdr:col>2</xdr:col>
      <xdr:colOff>1365993</xdr:colOff>
      <xdr:row>7</xdr:row>
      <xdr:rowOff>59460</xdr:rowOff>
    </xdr:to>
    <xdr:pic>
      <xdr:nvPicPr>
        <xdr:cNvPr id="3" name="Imagem 3">
          <a:extLst>
            <a:ext uri="{FF2B5EF4-FFF2-40B4-BE49-F238E27FC236}">
              <a16:creationId xmlns:a16="http://schemas.microsoft.com/office/drawing/2014/main" id="{DF7F574F-4FC0-4DE8-A609-B0F434D1A4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3243" y="239692"/>
          <a:ext cx="3364750" cy="9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71437</xdr:colOff>
      <xdr:row>1</xdr:row>
      <xdr:rowOff>15478</xdr:rowOff>
    </xdr:from>
    <xdr:to>
      <xdr:col>1</xdr:col>
      <xdr:colOff>15562</xdr:colOff>
      <xdr:row>4</xdr:row>
      <xdr:rowOff>155972</xdr:rowOff>
    </xdr:to>
    <xdr:pic>
      <xdr:nvPicPr>
        <xdr:cNvPr id="2" name="Picture 765" descr="Resultado de imagem para CEFET MG">
          <a:extLst>
            <a:ext uri="{FF2B5EF4-FFF2-40B4-BE49-F238E27FC236}">
              <a16:creationId xmlns:a16="http://schemas.microsoft.com/office/drawing/2014/main" id="{8823A9D1-4464-4B9A-9369-DAB4A95FE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177403"/>
          <a:ext cx="991875" cy="635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76201</xdr:colOff>
      <xdr:row>1</xdr:row>
      <xdr:rowOff>103585</xdr:rowOff>
    </xdr:from>
    <xdr:to>
      <xdr:col>2</xdr:col>
      <xdr:colOff>795338</xdr:colOff>
      <xdr:row>4</xdr:row>
      <xdr:rowOff>67865</xdr:rowOff>
    </xdr:to>
    <xdr:pic>
      <xdr:nvPicPr>
        <xdr:cNvPr id="3" name="Imagem 3">
          <a:extLst>
            <a:ext uri="{FF2B5EF4-FFF2-40B4-BE49-F238E27FC236}">
              <a16:creationId xmlns:a16="http://schemas.microsoft.com/office/drawing/2014/main" id="{7FA36074-1370-4834-BDC8-D6C0FDC40B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23951" y="265510"/>
          <a:ext cx="1600200" cy="45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83342</xdr:colOff>
      <xdr:row>0</xdr:row>
      <xdr:rowOff>142873</xdr:rowOff>
    </xdr:from>
    <xdr:to>
      <xdr:col>1</xdr:col>
      <xdr:colOff>27467</xdr:colOff>
      <xdr:row>4</xdr:row>
      <xdr:rowOff>116679</xdr:rowOff>
    </xdr:to>
    <xdr:pic>
      <xdr:nvPicPr>
        <xdr:cNvPr id="2" name="Picture 765" descr="Resultado de imagem para CEFET MG">
          <a:extLst>
            <a:ext uri="{FF2B5EF4-FFF2-40B4-BE49-F238E27FC236}">
              <a16:creationId xmlns:a16="http://schemas.microsoft.com/office/drawing/2014/main" id="{A36988EC-7CD5-4D04-80EF-2A7415B2E7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42" y="142873"/>
          <a:ext cx="991875" cy="640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88106</xdr:colOff>
      <xdr:row>1</xdr:row>
      <xdr:rowOff>64292</xdr:rowOff>
    </xdr:from>
    <xdr:to>
      <xdr:col>2</xdr:col>
      <xdr:colOff>842962</xdr:colOff>
      <xdr:row>4</xdr:row>
      <xdr:rowOff>28572</xdr:rowOff>
    </xdr:to>
    <xdr:pic>
      <xdr:nvPicPr>
        <xdr:cNvPr id="3" name="Imagem 3">
          <a:extLst>
            <a:ext uri="{FF2B5EF4-FFF2-40B4-BE49-F238E27FC236}">
              <a16:creationId xmlns:a16="http://schemas.microsoft.com/office/drawing/2014/main" id="{DD4D6697-7504-46A2-9E4A-ED2258085F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856" y="230980"/>
          <a:ext cx="1600200" cy="464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8">
    <tabColor rgb="FF00B050"/>
  </sheetPr>
  <dimension ref="A1:E37"/>
  <sheetViews>
    <sheetView tabSelected="1" view="pageBreakPreview" zoomScaleNormal="100" zoomScaleSheetLayoutView="100" workbookViewId="0">
      <selection activeCell="A8" sqref="A8:E8"/>
    </sheetView>
  </sheetViews>
  <sheetFormatPr defaultRowHeight="12.75"/>
  <cols>
    <col min="1" max="1" width="40.7109375" style="2" customWidth="1"/>
    <col min="2" max="2" width="2.7109375" style="2" customWidth="1"/>
    <col min="3" max="3" width="43.5703125" customWidth="1"/>
    <col min="4" max="4" width="30.7109375" customWidth="1"/>
    <col min="5" max="5" width="20.7109375" customWidth="1"/>
  </cols>
  <sheetData>
    <row r="1" spans="1:5" ht="12.75" customHeight="1">
      <c r="A1" s="117"/>
      <c r="B1" s="108"/>
      <c r="C1" s="205" t="s">
        <v>567</v>
      </c>
      <c r="D1" s="206"/>
      <c r="E1" s="207"/>
    </row>
    <row r="2" spans="1:5" ht="12.75" customHeight="1">
      <c r="A2" s="118"/>
      <c r="B2" s="108"/>
      <c r="C2" s="208"/>
      <c r="D2" s="209"/>
      <c r="E2" s="210"/>
    </row>
    <row r="3" spans="1:5" ht="12.75" customHeight="1">
      <c r="A3" s="118"/>
      <c r="B3" s="108"/>
      <c r="C3" s="208"/>
      <c r="D3" s="209"/>
      <c r="E3" s="210"/>
    </row>
    <row r="4" spans="1:5" ht="12.75" customHeight="1" thickBot="1">
      <c r="A4" s="118"/>
      <c r="B4" s="108"/>
      <c r="C4" s="211"/>
      <c r="D4" s="212"/>
      <c r="E4" s="213"/>
    </row>
    <row r="5" spans="1:5" ht="12.75" customHeight="1">
      <c r="A5" s="118"/>
      <c r="B5" s="108"/>
      <c r="C5" s="214" t="s">
        <v>1357</v>
      </c>
      <c r="D5" s="215"/>
      <c r="E5" s="216"/>
    </row>
    <row r="6" spans="1:5" ht="12.75" customHeight="1" thickBot="1">
      <c r="A6" s="119"/>
      <c r="B6" s="108"/>
      <c r="C6" s="217"/>
      <c r="D6" s="218"/>
      <c r="E6" s="219"/>
    </row>
    <row r="7" spans="1:5" ht="12.75" customHeight="1" thickBot="1">
      <c r="A7" s="179"/>
      <c r="B7" s="132"/>
      <c r="C7" s="134"/>
      <c r="D7" s="133"/>
      <c r="E7" s="133"/>
    </row>
    <row r="8" spans="1:5" ht="27" thickBot="1">
      <c r="A8" s="220" t="s">
        <v>17</v>
      </c>
      <c r="B8" s="221"/>
      <c r="C8" s="221"/>
      <c r="D8" s="221"/>
      <c r="E8" s="222"/>
    </row>
    <row r="9" spans="1:5" ht="13.5" thickBot="1"/>
    <row r="10" spans="1:5" ht="21" thickBot="1">
      <c r="A10" s="226" t="s">
        <v>523</v>
      </c>
      <c r="B10" s="227"/>
      <c r="C10" s="228"/>
      <c r="D10" s="102" t="s">
        <v>21</v>
      </c>
      <c r="E10" s="25" t="s">
        <v>6</v>
      </c>
    </row>
    <row r="11" spans="1:5" ht="50.1" customHeight="1">
      <c r="A11" s="223" t="str">
        <f>PLAN.A!E8</f>
        <v>Planilha orçamentária A - Obra de construção do Restaurante Estudantil, urbanização do entorno e demais obras complementares</v>
      </c>
      <c r="B11" s="224"/>
      <c r="C11" s="225"/>
      <c r="D11" s="103">
        <f>PLAN.A!K410</f>
        <v>2373172.5099999998</v>
      </c>
      <c r="E11" s="27">
        <f>D11/D$13</f>
        <v>1</v>
      </c>
    </row>
    <row r="12" spans="1:5" ht="13.5" thickBot="1"/>
    <row r="13" spans="1:5" ht="21" thickBot="1">
      <c r="A13" s="204" t="s">
        <v>7</v>
      </c>
      <c r="B13" s="204"/>
      <c r="C13" s="204"/>
      <c r="D13" s="104">
        <f>SUM(D11:D11)</f>
        <v>2373172.5099999998</v>
      </c>
      <c r="E13" s="178"/>
    </row>
    <row r="15" spans="1:5">
      <c r="C15" t="s">
        <v>1346</v>
      </c>
    </row>
    <row r="16" spans="1:5">
      <c r="C16" s="1" t="s">
        <v>1366</v>
      </c>
    </row>
    <row r="19" spans="3:4">
      <c r="D19" s="198"/>
    </row>
    <row r="21" spans="3:4">
      <c r="C21" s="38"/>
      <c r="D21" s="198"/>
    </row>
    <row r="22" spans="3:4">
      <c r="C22" s="38"/>
      <c r="D22" s="198"/>
    </row>
    <row r="34" spans="4:4">
      <c r="D34" s="198"/>
    </row>
    <row r="37" spans="4:4">
      <c r="D37" s="198"/>
    </row>
  </sheetData>
  <sheetProtection selectLockedCells="1"/>
  <mergeCells count="6">
    <mergeCell ref="A13:C13"/>
    <mergeCell ref="C1:E4"/>
    <mergeCell ref="C5:E6"/>
    <mergeCell ref="A8:E8"/>
    <mergeCell ref="A11:C11"/>
    <mergeCell ref="A10:C10"/>
  </mergeCells>
  <printOptions horizontalCentered="1"/>
  <pageMargins left="0.78740157480314965" right="0.19685039370078741" top="0.39370078740157483" bottom="0.78740157480314965" header="0" footer="0.19685039370078741"/>
  <pageSetup paperSize="9" fitToWidth="0" fitToHeight="0" orientation="landscape" verticalDpi="72" r:id="rId1"/>
  <headerFooter alignWithMargins="0">
    <oddFooter>&amp;LPLANILHA RESUMO&amp;RPágina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9">
    <tabColor rgb="FF00B050"/>
  </sheetPr>
  <dimension ref="A1:H61"/>
  <sheetViews>
    <sheetView view="pageBreakPreview" zoomScaleNormal="100" zoomScaleSheetLayoutView="100" workbookViewId="0">
      <selection activeCell="A8" sqref="A8:H8"/>
    </sheetView>
  </sheetViews>
  <sheetFormatPr defaultRowHeight="12.75"/>
  <cols>
    <col min="1" max="1" width="5.7109375" style="2" customWidth="1"/>
    <col min="2" max="2" width="35.7109375" style="2" customWidth="1"/>
    <col min="3" max="3" width="2.7109375" style="2" customWidth="1"/>
    <col min="4" max="4" width="40.7109375" customWidth="1"/>
    <col min="5" max="6" width="8.7109375" customWidth="1"/>
    <col min="7" max="7" width="25.7109375" customWidth="1"/>
    <col min="8" max="8" width="5.7109375" customWidth="1"/>
  </cols>
  <sheetData>
    <row r="1" spans="1:8">
      <c r="A1" s="232"/>
      <c r="B1" s="233"/>
      <c r="C1" s="120"/>
      <c r="D1" s="238" t="s">
        <v>567</v>
      </c>
      <c r="E1" s="239"/>
      <c r="F1" s="239"/>
      <c r="G1" s="239"/>
      <c r="H1" s="240"/>
    </row>
    <row r="2" spans="1:8">
      <c r="A2" s="234"/>
      <c r="B2" s="235"/>
      <c r="C2" s="108"/>
      <c r="D2" s="241"/>
      <c r="E2" s="242"/>
      <c r="F2" s="242"/>
      <c r="G2" s="242"/>
      <c r="H2" s="243"/>
    </row>
    <row r="3" spans="1:8">
      <c r="A3" s="234"/>
      <c r="B3" s="235"/>
      <c r="C3" s="108"/>
      <c r="D3" s="241"/>
      <c r="E3" s="242"/>
      <c r="F3" s="242"/>
      <c r="G3" s="242"/>
      <c r="H3" s="243"/>
    </row>
    <row r="4" spans="1:8" ht="13.5" thickBot="1">
      <c r="A4" s="234"/>
      <c r="B4" s="235"/>
      <c r="C4" s="108"/>
      <c r="D4" s="244"/>
      <c r="E4" s="245"/>
      <c r="F4" s="245"/>
      <c r="G4" s="245"/>
      <c r="H4" s="246"/>
    </row>
    <row r="5" spans="1:8">
      <c r="A5" s="234"/>
      <c r="B5" s="235"/>
      <c r="C5" s="108"/>
      <c r="D5" s="214" t="s">
        <v>1357</v>
      </c>
      <c r="E5" s="215"/>
      <c r="F5" s="215"/>
      <c r="G5" s="215"/>
      <c r="H5" s="216"/>
    </row>
    <row r="6" spans="1:8" ht="13.5" thickBot="1">
      <c r="A6" s="236"/>
      <c r="B6" s="237"/>
      <c r="C6" s="108"/>
      <c r="D6" s="217"/>
      <c r="E6" s="218"/>
      <c r="F6" s="218"/>
      <c r="G6" s="218"/>
      <c r="H6" s="219"/>
    </row>
    <row r="7" spans="1:8">
      <c r="A7" s="132"/>
      <c r="B7" s="132"/>
      <c r="C7" s="132"/>
      <c r="D7" s="134"/>
      <c r="E7" s="133"/>
      <c r="F7" s="133"/>
      <c r="G7" s="133"/>
      <c r="H7" s="133"/>
    </row>
    <row r="8" spans="1:8" ht="18">
      <c r="A8" s="259" t="s">
        <v>272</v>
      </c>
      <c r="B8" s="260"/>
      <c r="C8" s="260"/>
      <c r="D8" s="260"/>
      <c r="E8" s="260"/>
      <c r="F8" s="260"/>
      <c r="G8" s="260"/>
      <c r="H8" s="261"/>
    </row>
    <row r="9" spans="1:8" ht="13.5" thickBot="1">
      <c r="A9" s="9"/>
      <c r="H9" s="10"/>
    </row>
    <row r="10" spans="1:8" ht="18.75" thickBot="1">
      <c r="A10" s="9"/>
      <c r="B10" s="252" t="s">
        <v>264</v>
      </c>
      <c r="C10" s="253"/>
      <c r="D10" s="254"/>
      <c r="E10" s="262" t="s">
        <v>18</v>
      </c>
      <c r="F10" s="262"/>
      <c r="H10" s="10"/>
    </row>
    <row r="11" spans="1:8" ht="15.75">
      <c r="A11" s="9"/>
      <c r="B11" s="125"/>
      <c r="D11" s="123"/>
      <c r="E11" s="123"/>
      <c r="F11" s="7"/>
      <c r="H11" s="10"/>
    </row>
    <row r="12" spans="1:8" ht="15.75">
      <c r="A12" s="9"/>
      <c r="B12" s="257" t="s">
        <v>265</v>
      </c>
      <c r="C12" s="258"/>
      <c r="D12" s="258"/>
      <c r="E12" s="263">
        <v>0.03</v>
      </c>
      <c r="F12" s="264"/>
      <c r="H12" s="10"/>
    </row>
    <row r="13" spans="1:8" ht="15">
      <c r="A13" s="9"/>
      <c r="B13" s="125"/>
      <c r="D13" s="124"/>
      <c r="E13" s="17"/>
      <c r="F13" s="18"/>
      <c r="H13" s="10"/>
    </row>
    <row r="14" spans="1:8" ht="15.75">
      <c r="A14" s="9"/>
      <c r="B14" s="257" t="s">
        <v>266</v>
      </c>
      <c r="C14" s="258"/>
      <c r="D14" s="258"/>
      <c r="E14" s="263">
        <v>8.0000000000000002E-3</v>
      </c>
      <c r="F14" s="264"/>
      <c r="H14" s="10"/>
    </row>
    <row r="15" spans="1:8" ht="15">
      <c r="A15" s="9"/>
      <c r="B15" s="125"/>
      <c r="D15" s="124"/>
      <c r="E15" s="17"/>
      <c r="F15" s="20"/>
      <c r="H15" s="10"/>
    </row>
    <row r="16" spans="1:8" ht="15.75">
      <c r="A16" s="9"/>
      <c r="B16" s="257" t="s">
        <v>267</v>
      </c>
      <c r="C16" s="258"/>
      <c r="D16" s="258"/>
      <c r="E16" s="263">
        <v>9.7000000000000003E-3</v>
      </c>
      <c r="F16" s="264"/>
      <c r="H16" s="10"/>
    </row>
    <row r="17" spans="1:8" ht="15.75" thickBot="1">
      <c r="A17" s="9"/>
      <c r="B17" s="125"/>
      <c r="D17" s="124"/>
      <c r="E17" s="16"/>
      <c r="F17" s="19"/>
      <c r="H17" s="10"/>
    </row>
    <row r="18" spans="1:8" ht="15.75" customHeight="1" thickBot="1">
      <c r="A18" s="9"/>
      <c r="B18" s="249" t="s">
        <v>268</v>
      </c>
      <c r="C18" s="250"/>
      <c r="D18" s="251"/>
      <c r="E18" s="265">
        <f>E12+E14+E16</f>
        <v>4.7699999999999999E-2</v>
      </c>
      <c r="F18" s="265"/>
      <c r="H18" s="10"/>
    </row>
    <row r="19" spans="1:8" ht="5.0999999999999996" customHeight="1" thickBot="1">
      <c r="A19" s="9"/>
      <c r="H19" s="10"/>
    </row>
    <row r="20" spans="1:8" ht="18.75" thickBot="1">
      <c r="A20" s="9"/>
      <c r="B20" s="252" t="s">
        <v>269</v>
      </c>
      <c r="C20" s="253"/>
      <c r="D20" s="254"/>
      <c r="E20" s="262" t="s">
        <v>18</v>
      </c>
      <c r="F20" s="262"/>
      <c r="H20" s="10"/>
    </row>
    <row r="21" spans="1:8" ht="15.75">
      <c r="A21" s="9"/>
      <c r="B21" s="125"/>
      <c r="D21" s="123"/>
      <c r="E21" s="123"/>
      <c r="F21" s="7"/>
      <c r="H21" s="10"/>
    </row>
    <row r="22" spans="1:8" ht="15" customHeight="1">
      <c r="A22" s="9"/>
      <c r="B22" s="247" t="s">
        <v>270</v>
      </c>
      <c r="C22" s="248"/>
      <c r="D22" s="248"/>
      <c r="E22" s="268">
        <v>6.1600000000000002E-2</v>
      </c>
      <c r="F22" s="266"/>
      <c r="H22" s="10"/>
    </row>
    <row r="23" spans="1:8" ht="15.75" thickBot="1">
      <c r="A23" s="9"/>
      <c r="B23" s="125"/>
      <c r="D23" s="124"/>
      <c r="E23" s="34"/>
      <c r="F23" s="35"/>
      <c r="H23" s="10"/>
    </row>
    <row r="24" spans="1:8" ht="15.75" customHeight="1" thickBot="1">
      <c r="A24" s="9"/>
      <c r="B24" s="249" t="s">
        <v>271</v>
      </c>
      <c r="C24" s="250"/>
      <c r="D24" s="251"/>
      <c r="E24" s="265">
        <f>E22</f>
        <v>6.1600000000000002E-2</v>
      </c>
      <c r="F24" s="265"/>
      <c r="H24" s="10"/>
    </row>
    <row r="25" spans="1:8" ht="5.0999999999999996" customHeight="1" thickBot="1">
      <c r="A25" s="9"/>
      <c r="H25" s="10"/>
    </row>
    <row r="26" spans="1:8" ht="18.75" thickBot="1">
      <c r="A26" s="9"/>
      <c r="B26" s="252" t="s">
        <v>273</v>
      </c>
      <c r="C26" s="253"/>
      <c r="D26" s="254"/>
      <c r="E26" s="262" t="s">
        <v>18</v>
      </c>
      <c r="F26" s="262"/>
      <c r="H26" s="10"/>
    </row>
    <row r="27" spans="1:8" ht="15.75">
      <c r="A27" s="9"/>
      <c r="B27" s="125"/>
      <c r="D27" s="123"/>
      <c r="E27" s="21"/>
      <c r="F27" s="22"/>
      <c r="H27" s="10"/>
    </row>
    <row r="28" spans="1:8" ht="15.75">
      <c r="A28" s="9"/>
      <c r="B28" s="257" t="s">
        <v>274</v>
      </c>
      <c r="C28" s="258"/>
      <c r="D28" s="258"/>
      <c r="E28" s="263">
        <v>6.4999999999999997E-3</v>
      </c>
      <c r="F28" s="264"/>
      <c r="H28" s="10"/>
    </row>
    <row r="29" spans="1:8" ht="15">
      <c r="A29" s="9"/>
      <c r="B29" s="125"/>
      <c r="D29" s="126"/>
      <c r="E29" s="32"/>
      <c r="F29" s="33"/>
      <c r="H29" s="10"/>
    </row>
    <row r="30" spans="1:8" ht="15.75">
      <c r="A30" s="9"/>
      <c r="B30" s="257" t="s">
        <v>275</v>
      </c>
      <c r="C30" s="258"/>
      <c r="D30" s="258"/>
      <c r="E30" s="263">
        <v>0.03</v>
      </c>
      <c r="F30" s="264"/>
      <c r="H30" s="10"/>
    </row>
    <row r="31" spans="1:8" ht="15">
      <c r="A31" s="9"/>
      <c r="B31" s="125"/>
      <c r="D31" s="126"/>
      <c r="E31" s="32"/>
      <c r="F31" s="33"/>
      <c r="H31" s="10"/>
    </row>
    <row r="32" spans="1:8" ht="15.75">
      <c r="A32" s="9"/>
      <c r="B32" s="257" t="s">
        <v>276</v>
      </c>
      <c r="C32" s="258"/>
      <c r="D32" s="258"/>
      <c r="E32" s="263">
        <v>2.5000000000000001E-2</v>
      </c>
      <c r="F32" s="264"/>
      <c r="H32" s="10"/>
    </row>
    <row r="33" spans="1:8" ht="15">
      <c r="A33" s="9"/>
      <c r="B33" s="125"/>
      <c r="D33" s="124"/>
      <c r="E33" s="17"/>
      <c r="F33" s="20"/>
      <c r="H33" s="10"/>
    </row>
    <row r="34" spans="1:8" ht="15.75">
      <c r="A34" s="9"/>
      <c r="B34" s="257" t="s">
        <v>277</v>
      </c>
      <c r="C34" s="258"/>
      <c r="D34" s="258"/>
      <c r="E34" s="266">
        <v>4.4999999999999998E-2</v>
      </c>
      <c r="F34" s="267"/>
      <c r="H34" s="10"/>
    </row>
    <row r="35" spans="1:8" ht="15.75" thickBot="1">
      <c r="A35" s="9"/>
      <c r="B35" s="125"/>
      <c r="D35" s="124"/>
      <c r="E35" s="34"/>
      <c r="F35" s="35"/>
      <c r="H35" s="10"/>
    </row>
    <row r="36" spans="1:8" ht="15.75" customHeight="1" thickBot="1">
      <c r="A36" s="9"/>
      <c r="B36" s="249" t="s">
        <v>278</v>
      </c>
      <c r="C36" s="250"/>
      <c r="D36" s="251"/>
      <c r="E36" s="265">
        <f>E28+E30+E32+E34</f>
        <v>0.1065</v>
      </c>
      <c r="F36" s="265"/>
      <c r="H36" s="10"/>
    </row>
    <row r="37" spans="1:8" ht="5.0999999999999996" customHeight="1" thickBot="1">
      <c r="A37" s="9"/>
      <c r="H37" s="10"/>
    </row>
    <row r="38" spans="1:8" ht="18.75" thickBot="1">
      <c r="A38" s="9"/>
      <c r="B38" s="252" t="s">
        <v>279</v>
      </c>
      <c r="C38" s="253"/>
      <c r="D38" s="254"/>
      <c r="E38" s="262" t="s">
        <v>18</v>
      </c>
      <c r="F38" s="262"/>
      <c r="H38" s="10"/>
    </row>
    <row r="39" spans="1:8" ht="15.75">
      <c r="A39" s="9"/>
      <c r="B39" s="125"/>
      <c r="D39" s="123"/>
      <c r="E39" s="123"/>
      <c r="F39" s="7"/>
      <c r="H39" s="10"/>
    </row>
    <row r="40" spans="1:8" ht="15" customHeight="1">
      <c r="A40" s="9"/>
      <c r="B40" s="247" t="s">
        <v>280</v>
      </c>
      <c r="C40" s="248"/>
      <c r="D40" s="248"/>
      <c r="E40" s="266">
        <v>5.8999999999999999E-3</v>
      </c>
      <c r="F40" s="267"/>
      <c r="H40" s="10"/>
    </row>
    <row r="41" spans="1:8" ht="15.75" thickBot="1">
      <c r="A41" s="9"/>
      <c r="B41" s="125"/>
      <c r="D41" s="124"/>
      <c r="E41" s="124"/>
      <c r="F41" s="8"/>
      <c r="H41" s="10"/>
    </row>
    <row r="42" spans="1:8" ht="15.75" customHeight="1" thickBot="1">
      <c r="A42" s="9"/>
      <c r="B42" s="249" t="s">
        <v>281</v>
      </c>
      <c r="C42" s="250"/>
      <c r="D42" s="251"/>
      <c r="E42" s="265">
        <f>E40</f>
        <v>5.8999999999999999E-3</v>
      </c>
      <c r="F42" s="265"/>
      <c r="H42" s="10"/>
    </row>
    <row r="43" spans="1:8" ht="5.0999999999999996" customHeight="1" thickBot="1">
      <c r="A43" s="9"/>
      <c r="H43" s="10"/>
    </row>
    <row r="44" spans="1:8" ht="16.5" thickBot="1">
      <c r="A44" s="9"/>
      <c r="E44" s="262" t="s">
        <v>18</v>
      </c>
      <c r="F44" s="262"/>
      <c r="G44" s="24" t="s">
        <v>21</v>
      </c>
      <c r="H44" s="11"/>
    </row>
    <row r="45" spans="1:8" ht="18.75" thickBot="1">
      <c r="A45" s="9"/>
      <c r="B45" s="229" t="s">
        <v>20</v>
      </c>
      <c r="C45" s="230"/>
      <c r="D45" s="231"/>
      <c r="E45" s="265">
        <f>E59</f>
        <v>0.25219999999999998</v>
      </c>
      <c r="F45" s="265"/>
      <c r="G45" s="127">
        <f>ROUND(G52*E45,2)</f>
        <v>598514.11</v>
      </c>
      <c r="H45" s="12"/>
    </row>
    <row r="46" spans="1:8">
      <c r="A46" s="9"/>
      <c r="H46" s="10"/>
    </row>
    <row r="47" spans="1:8" ht="13.5" thickBot="1">
      <c r="A47" s="9"/>
      <c r="H47" s="10"/>
    </row>
    <row r="48" spans="1:8" ht="18.75" thickBot="1">
      <c r="A48" s="9"/>
      <c r="B48" s="252" t="s">
        <v>22</v>
      </c>
      <c r="C48" s="253"/>
      <c r="D48" s="253"/>
      <c r="E48" s="253"/>
      <c r="F48" s="254"/>
      <c r="G48" s="23" t="s">
        <v>21</v>
      </c>
      <c r="H48" s="129"/>
    </row>
    <row r="49" spans="1:8" ht="15.75">
      <c r="A49" s="9"/>
      <c r="B49" s="255" t="s">
        <v>23</v>
      </c>
      <c r="C49" s="256"/>
      <c r="D49" s="256"/>
      <c r="E49" s="256"/>
      <c r="F49" s="256"/>
      <c r="G49" s="130">
        <f>G52-G50</f>
        <v>1774658.4</v>
      </c>
      <c r="H49" s="10"/>
    </row>
    <row r="50" spans="1:8" ht="15.75">
      <c r="A50" s="9"/>
      <c r="B50" s="257" t="s">
        <v>19</v>
      </c>
      <c r="C50" s="258"/>
      <c r="D50" s="258"/>
      <c r="E50" s="258"/>
      <c r="F50" s="258"/>
      <c r="G50" s="131">
        <f>G45</f>
        <v>598514.11</v>
      </c>
      <c r="H50" s="10"/>
    </row>
    <row r="51" spans="1:8" ht="13.5" thickBot="1">
      <c r="A51" s="9"/>
      <c r="B51" s="125"/>
      <c r="G51" s="113"/>
      <c r="H51" s="10"/>
    </row>
    <row r="52" spans="1:8" ht="18.75" thickBot="1">
      <c r="A52" s="9"/>
      <c r="B52" s="229" t="s">
        <v>24</v>
      </c>
      <c r="C52" s="230"/>
      <c r="D52" s="230"/>
      <c r="E52" s="230"/>
      <c r="F52" s="231"/>
      <c r="G52" s="128">
        <f>RESUMO!D13</f>
        <v>2373172.5099999998</v>
      </c>
      <c r="H52" s="10"/>
    </row>
    <row r="53" spans="1:8">
      <c r="A53" s="9"/>
      <c r="H53" s="10"/>
    </row>
    <row r="54" spans="1:8" ht="18">
      <c r="A54" s="281" t="s">
        <v>25</v>
      </c>
      <c r="B54" s="282"/>
      <c r="C54" s="282"/>
      <c r="D54" s="282"/>
      <c r="E54" s="282"/>
      <c r="F54" s="282"/>
      <c r="G54" s="282"/>
      <c r="H54" s="283"/>
    </row>
    <row r="55" spans="1:8" ht="30" customHeight="1">
      <c r="A55" s="269" t="s">
        <v>524</v>
      </c>
      <c r="B55" s="270"/>
      <c r="C55" s="270"/>
      <c r="D55" s="270"/>
      <c r="E55" s="270"/>
      <c r="F55" s="270"/>
      <c r="G55" s="270"/>
      <c r="H55" s="273"/>
    </row>
    <row r="56" spans="1:8" ht="30" customHeight="1">
      <c r="A56" s="278" t="s">
        <v>525</v>
      </c>
      <c r="B56" s="279"/>
      <c r="C56" s="279"/>
      <c r="D56" s="279"/>
      <c r="E56" s="279"/>
      <c r="F56" s="279"/>
      <c r="G56" s="279"/>
      <c r="H56" s="280"/>
    </row>
    <row r="57" spans="1:8">
      <c r="A57" s="269" t="s">
        <v>286</v>
      </c>
      <c r="B57" s="270"/>
      <c r="C57" s="270"/>
      <c r="D57" s="270"/>
      <c r="E57" s="270"/>
      <c r="F57" s="270"/>
      <c r="G57" s="270"/>
      <c r="H57" s="273"/>
    </row>
    <row r="58" spans="1:8" ht="15" customHeight="1">
      <c r="A58" s="274" t="s">
        <v>282</v>
      </c>
      <c r="B58" s="275"/>
      <c r="C58" s="275"/>
      <c r="D58" s="275"/>
      <c r="E58" s="275"/>
      <c r="F58" s="275"/>
      <c r="G58" s="275"/>
      <c r="H58" s="276"/>
    </row>
    <row r="59" spans="1:8" ht="15" customHeight="1">
      <c r="A59" s="36" t="s">
        <v>283</v>
      </c>
      <c r="B59" s="121"/>
      <c r="C59" s="121"/>
      <c r="D59" s="121"/>
      <c r="E59" s="277">
        <f>ROUND(((1+E18)*(1+E42)*(1+E24)/(1-E36))-1,4)</f>
        <v>0.25219999999999998</v>
      </c>
      <c r="F59" s="277"/>
      <c r="G59" s="277"/>
      <c r="H59" s="37"/>
    </row>
    <row r="60" spans="1:8" ht="113.25" customHeight="1">
      <c r="A60" s="269" t="s">
        <v>284</v>
      </c>
      <c r="B60" s="270"/>
      <c r="C60" s="270"/>
      <c r="D60" s="271"/>
      <c r="E60" s="271"/>
      <c r="F60" s="271"/>
      <c r="G60" s="271"/>
      <c r="H60" s="272"/>
    </row>
    <row r="61" spans="1:8">
      <c r="A61" s="13"/>
      <c r="B61" s="122"/>
      <c r="C61" s="122"/>
      <c r="D61" s="14"/>
      <c r="E61" s="14"/>
      <c r="F61" s="14"/>
      <c r="G61" s="14"/>
      <c r="H61" s="15"/>
    </row>
  </sheetData>
  <sheetProtection selectLockedCells="1"/>
  <mergeCells count="52">
    <mergeCell ref="E45:F45"/>
    <mergeCell ref="B24:D24"/>
    <mergeCell ref="B26:D26"/>
    <mergeCell ref="B28:D28"/>
    <mergeCell ref="A60:H60"/>
    <mergeCell ref="A57:H57"/>
    <mergeCell ref="A58:H58"/>
    <mergeCell ref="E59:G59"/>
    <mergeCell ref="A55:H55"/>
    <mergeCell ref="A56:H56"/>
    <mergeCell ref="A54:H54"/>
    <mergeCell ref="E44:F44"/>
    <mergeCell ref="E42:F42"/>
    <mergeCell ref="E40:F40"/>
    <mergeCell ref="E38:F38"/>
    <mergeCell ref="B50:F50"/>
    <mergeCell ref="E28:F28"/>
    <mergeCell ref="E20:F20"/>
    <mergeCell ref="E36:F36"/>
    <mergeCell ref="E34:F34"/>
    <mergeCell ref="E22:F22"/>
    <mergeCell ref="E30:F30"/>
    <mergeCell ref="E32:F32"/>
    <mergeCell ref="E14:F14"/>
    <mergeCell ref="E26:F26"/>
    <mergeCell ref="B10:D10"/>
    <mergeCell ref="B12:D12"/>
    <mergeCell ref="B14:D14"/>
    <mergeCell ref="B16:D16"/>
    <mergeCell ref="B18:D18"/>
    <mergeCell ref="B20:D20"/>
    <mergeCell ref="B22:D22"/>
    <mergeCell ref="E18:F18"/>
    <mergeCell ref="E16:F16"/>
    <mergeCell ref="E12:F12"/>
    <mergeCell ref="E24:F24"/>
    <mergeCell ref="B52:F52"/>
    <mergeCell ref="A1:B6"/>
    <mergeCell ref="D5:H6"/>
    <mergeCell ref="D1:H4"/>
    <mergeCell ref="B40:D40"/>
    <mergeCell ref="B42:D42"/>
    <mergeCell ref="B45:D45"/>
    <mergeCell ref="B48:F48"/>
    <mergeCell ref="B49:F49"/>
    <mergeCell ref="B30:D30"/>
    <mergeCell ref="B32:D32"/>
    <mergeCell ref="B34:D34"/>
    <mergeCell ref="B36:D36"/>
    <mergeCell ref="B38:D38"/>
    <mergeCell ref="A8:H8"/>
    <mergeCell ref="E10:F10"/>
  </mergeCells>
  <conditionalFormatting sqref="E12:F12 E14:F14 E16:F16 E22:F22 E28:F28 E40:F40">
    <cfRule type="containsBlanks" dxfId="1033" priority="4" stopIfTrue="1">
      <formula>LEN(TRIM(E12))=0</formula>
    </cfRule>
  </conditionalFormatting>
  <conditionalFormatting sqref="E30:F30">
    <cfRule type="containsBlanks" dxfId="1032" priority="3" stopIfTrue="1">
      <formula>LEN(TRIM(E30))=0</formula>
    </cfRule>
  </conditionalFormatting>
  <conditionalFormatting sqref="E32:F32">
    <cfRule type="containsBlanks" dxfId="1031" priority="2" stopIfTrue="1">
      <formula>LEN(TRIM(E32))=0</formula>
    </cfRule>
  </conditionalFormatting>
  <conditionalFormatting sqref="E34:F34">
    <cfRule type="containsBlanks" dxfId="1030" priority="1" stopIfTrue="1">
      <formula>LEN(TRIM(E34))=0</formula>
    </cfRule>
  </conditionalFormatting>
  <printOptions horizontalCentered="1"/>
  <pageMargins left="0.78740157480314965" right="0.19685039370078741" top="0.39370078740157483" bottom="0.78740157480314965" header="0" footer="0.19685039370078741"/>
  <pageSetup paperSize="9" scale="67" fitToWidth="0" fitToHeight="0" orientation="portrait" verticalDpi="72" r:id="rId1"/>
  <headerFooter alignWithMargins="0">
    <oddFooter>&amp;L&amp;12Planilha LDI&amp;RPágina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ilha1">
    <tabColor rgb="FF00B050"/>
  </sheetPr>
  <dimension ref="A1:M412"/>
  <sheetViews>
    <sheetView view="pageBreakPreview" zoomScale="80" zoomScaleNormal="80" zoomScaleSheetLayoutView="80" workbookViewId="0">
      <selection activeCell="E8" sqref="E8:I8"/>
    </sheetView>
  </sheetViews>
  <sheetFormatPr defaultRowHeight="12.75" outlineLevelRow="1"/>
  <cols>
    <col min="1" max="1" width="15.7109375" customWidth="1"/>
    <col min="2" max="2" width="10.7109375" customWidth="1"/>
    <col min="3" max="3" width="15.7109375" customWidth="1"/>
    <col min="4" max="4" width="2.7109375" customWidth="1"/>
    <col min="5" max="5" width="11.7109375" style="2" customWidth="1"/>
    <col min="6" max="6" width="70.7109375" customWidth="1"/>
    <col min="7" max="7" width="8.5703125" bestFit="1" customWidth="1"/>
    <col min="8" max="8" width="10.28515625" bestFit="1" customWidth="1"/>
    <col min="9" max="10" width="16.42578125" bestFit="1" customWidth="1"/>
    <col min="11" max="11" width="37.140625" customWidth="1"/>
  </cols>
  <sheetData>
    <row r="1" spans="1:11">
      <c r="A1" s="109"/>
      <c r="B1" s="110"/>
      <c r="C1" s="111"/>
      <c r="E1" s="285" t="s">
        <v>567</v>
      </c>
      <c r="F1" s="286"/>
      <c r="G1" s="286"/>
      <c r="H1" s="286"/>
      <c r="I1" s="286"/>
      <c r="J1" s="286"/>
      <c r="K1" s="287"/>
    </row>
    <row r="2" spans="1:11">
      <c r="A2" s="112"/>
      <c r="C2" s="113"/>
      <c r="E2" s="288"/>
      <c r="F2" s="289"/>
      <c r="G2" s="289"/>
      <c r="H2" s="289"/>
      <c r="I2" s="289"/>
      <c r="J2" s="289"/>
      <c r="K2" s="290"/>
    </row>
    <row r="3" spans="1:11">
      <c r="A3" s="112"/>
      <c r="C3" s="113"/>
      <c r="E3" s="288"/>
      <c r="F3" s="289"/>
      <c r="G3" s="289"/>
      <c r="H3" s="289"/>
      <c r="I3" s="289"/>
      <c r="J3" s="289"/>
      <c r="K3" s="290"/>
    </row>
    <row r="4" spans="1:11" ht="13.5" thickBot="1">
      <c r="A4" s="112"/>
      <c r="C4" s="113"/>
      <c r="E4" s="291"/>
      <c r="F4" s="292"/>
      <c r="G4" s="292"/>
      <c r="H4" s="292"/>
      <c r="I4" s="292"/>
      <c r="J4" s="292"/>
      <c r="K4" s="293"/>
    </row>
    <row r="5" spans="1:11">
      <c r="A5" s="112"/>
      <c r="C5" s="113"/>
      <c r="E5" s="294" t="s">
        <v>1357</v>
      </c>
      <c r="F5" s="295"/>
      <c r="G5" s="295"/>
      <c r="H5" s="295"/>
      <c r="I5" s="295"/>
      <c r="J5" s="295"/>
      <c r="K5" s="296"/>
    </row>
    <row r="6" spans="1:11" ht="13.5" thickBot="1">
      <c r="A6" s="114"/>
      <c r="B6" s="115"/>
      <c r="C6" s="116"/>
      <c r="E6" s="297"/>
      <c r="F6" s="298"/>
      <c r="G6" s="298"/>
      <c r="H6" s="298"/>
      <c r="I6" s="298"/>
      <c r="J6" s="298"/>
      <c r="K6" s="299"/>
    </row>
    <row r="7" spans="1:11">
      <c r="F7" s="101"/>
      <c r="G7" s="101"/>
      <c r="H7" s="101"/>
      <c r="I7" s="101"/>
      <c r="J7" s="101"/>
      <c r="K7" s="101"/>
    </row>
    <row r="8" spans="1:11" ht="39.950000000000003" customHeight="1">
      <c r="A8" s="181"/>
      <c r="B8" s="182"/>
      <c r="C8" s="181"/>
      <c r="E8" s="284" t="s">
        <v>577</v>
      </c>
      <c r="F8" s="284"/>
      <c r="G8" s="284"/>
      <c r="H8" s="284"/>
      <c r="I8" s="284"/>
      <c r="J8" s="176" t="s">
        <v>9</v>
      </c>
      <c r="K8" s="177">
        <f>LDI!E45</f>
        <v>0.25219999999999998</v>
      </c>
    </row>
    <row r="9" spans="1:11" ht="36">
      <c r="A9" s="70" t="s">
        <v>401</v>
      </c>
      <c r="B9" s="100" t="s">
        <v>405</v>
      </c>
      <c r="C9" s="70" t="s">
        <v>59</v>
      </c>
      <c r="E9" s="161" t="s">
        <v>0</v>
      </c>
      <c r="F9" s="70" t="s">
        <v>1</v>
      </c>
      <c r="G9" s="70" t="s">
        <v>2</v>
      </c>
      <c r="H9" s="70" t="s">
        <v>3</v>
      </c>
      <c r="I9" s="100" t="s">
        <v>403</v>
      </c>
      <c r="J9" s="100" t="s">
        <v>4</v>
      </c>
      <c r="K9" s="70" t="s">
        <v>5</v>
      </c>
    </row>
    <row r="10" spans="1:11" s="1" customFormat="1" ht="15.75">
      <c r="E10" s="72">
        <v>1</v>
      </c>
      <c r="F10" s="72" t="s">
        <v>568</v>
      </c>
      <c r="G10" s="73"/>
      <c r="H10" s="74"/>
      <c r="I10" s="170"/>
      <c r="J10" s="170"/>
      <c r="K10" s="170">
        <f>K11+K19+K24</f>
        <v>183447.66</v>
      </c>
    </row>
    <row r="11" spans="1:11" s="1" customFormat="1" ht="30">
      <c r="E11" s="164" t="s">
        <v>103</v>
      </c>
      <c r="F11" s="165" t="s">
        <v>923</v>
      </c>
      <c r="G11" s="166"/>
      <c r="H11" s="167"/>
      <c r="I11" s="171"/>
      <c r="J11" s="171"/>
      <c r="K11" s="171">
        <f>SUM(K12:K18)</f>
        <v>106548.63</v>
      </c>
    </row>
    <row r="12" spans="1:11" s="1" customFormat="1" ht="38.25" outlineLevel="1">
      <c r="A12" s="156" t="s">
        <v>1370</v>
      </c>
      <c r="B12" s="156" t="s">
        <v>552</v>
      </c>
      <c r="C12" s="157" t="s">
        <v>396</v>
      </c>
      <c r="E12" s="162" t="s">
        <v>937</v>
      </c>
      <c r="F12" s="188" t="s">
        <v>453</v>
      </c>
      <c r="G12" s="189" t="s">
        <v>29</v>
      </c>
      <c r="H12" s="31">
        <v>90</v>
      </c>
      <c r="I12" s="190">
        <v>72.5</v>
      </c>
      <c r="J12" s="173">
        <f t="shared" ref="J12:J18" si="0">ROUND(I12+I12*$K$8,2)</f>
        <v>90.78</v>
      </c>
      <c r="K12" s="173">
        <f t="shared" ref="K12:K18" si="1">IF(J12=" "," ",ROUND(H12*J12,2))</f>
        <v>8170.2</v>
      </c>
    </row>
    <row r="13" spans="1:11" s="1" customFormat="1" ht="51" outlineLevel="1">
      <c r="A13" s="156" t="s">
        <v>402</v>
      </c>
      <c r="B13" s="156" t="s">
        <v>406</v>
      </c>
      <c r="C13" s="157" t="s">
        <v>906</v>
      </c>
      <c r="E13" s="162" t="s">
        <v>938</v>
      </c>
      <c r="F13" s="30" t="s">
        <v>926</v>
      </c>
      <c r="G13" s="71" t="s">
        <v>724</v>
      </c>
      <c r="H13" s="31">
        <v>1</v>
      </c>
      <c r="I13" s="172">
        <v>8234.14</v>
      </c>
      <c r="J13" s="173">
        <f t="shared" si="0"/>
        <v>10310.790000000001</v>
      </c>
      <c r="K13" s="173">
        <f t="shared" si="1"/>
        <v>10310.790000000001</v>
      </c>
    </row>
    <row r="14" spans="1:11" s="1" customFormat="1" ht="51" outlineLevel="1">
      <c r="A14" s="156" t="s">
        <v>402</v>
      </c>
      <c r="B14" s="156" t="s">
        <v>406</v>
      </c>
      <c r="C14" s="157" t="s">
        <v>914</v>
      </c>
      <c r="E14" s="162" t="s">
        <v>939</v>
      </c>
      <c r="F14" s="30" t="s">
        <v>931</v>
      </c>
      <c r="G14" s="71" t="s">
        <v>724</v>
      </c>
      <c r="H14" s="31">
        <v>1</v>
      </c>
      <c r="I14" s="172">
        <v>4832.1600000000008</v>
      </c>
      <c r="J14" s="173">
        <f t="shared" si="0"/>
        <v>6050.83</v>
      </c>
      <c r="K14" s="173">
        <f t="shared" si="1"/>
        <v>6050.83</v>
      </c>
    </row>
    <row r="15" spans="1:11" s="1" customFormat="1" ht="51" outlineLevel="1">
      <c r="A15" s="156" t="s">
        <v>402</v>
      </c>
      <c r="B15" s="156" t="s">
        <v>406</v>
      </c>
      <c r="C15" s="157" t="s">
        <v>915</v>
      </c>
      <c r="E15" s="162" t="s">
        <v>941</v>
      </c>
      <c r="F15" s="30" t="s">
        <v>930</v>
      </c>
      <c r="G15" s="71" t="s">
        <v>724</v>
      </c>
      <c r="H15" s="31">
        <v>1</v>
      </c>
      <c r="I15" s="172">
        <v>4625.2400000000007</v>
      </c>
      <c r="J15" s="173">
        <f t="shared" si="0"/>
        <v>5791.73</v>
      </c>
      <c r="K15" s="173">
        <f t="shared" si="1"/>
        <v>5791.73</v>
      </c>
    </row>
    <row r="16" spans="1:11" s="1" customFormat="1" ht="63.75" outlineLevel="1">
      <c r="A16" s="156" t="s">
        <v>402</v>
      </c>
      <c r="B16" s="156" t="s">
        <v>406</v>
      </c>
      <c r="C16" s="157" t="s">
        <v>925</v>
      </c>
      <c r="E16" s="162" t="s">
        <v>942</v>
      </c>
      <c r="F16" s="30" t="s">
        <v>1325</v>
      </c>
      <c r="G16" s="71" t="s">
        <v>724</v>
      </c>
      <c r="H16" s="31">
        <v>1</v>
      </c>
      <c r="I16" s="172">
        <v>3582.3999999999996</v>
      </c>
      <c r="J16" s="173">
        <f t="shared" si="0"/>
        <v>4485.88</v>
      </c>
      <c r="K16" s="173">
        <f t="shared" si="1"/>
        <v>4485.88</v>
      </c>
    </row>
    <row r="17" spans="1:11" s="1" customFormat="1" ht="51" outlineLevel="1">
      <c r="A17" s="156" t="s">
        <v>402</v>
      </c>
      <c r="B17" s="156" t="s">
        <v>406</v>
      </c>
      <c r="C17" s="157" t="s">
        <v>929</v>
      </c>
      <c r="E17" s="162" t="s">
        <v>940</v>
      </c>
      <c r="F17" s="30" t="s">
        <v>935</v>
      </c>
      <c r="G17" s="71" t="s">
        <v>724</v>
      </c>
      <c r="H17" s="31">
        <v>1</v>
      </c>
      <c r="I17" s="172">
        <v>1876.5</v>
      </c>
      <c r="J17" s="173">
        <f t="shared" si="0"/>
        <v>2349.75</v>
      </c>
      <c r="K17" s="173">
        <f t="shared" si="1"/>
        <v>2349.75</v>
      </c>
    </row>
    <row r="18" spans="1:11" s="1" customFormat="1" ht="51" outlineLevel="1">
      <c r="A18" s="156" t="s">
        <v>402</v>
      </c>
      <c r="B18" s="156" t="s">
        <v>406</v>
      </c>
      <c r="C18" s="157" t="s">
        <v>932</v>
      </c>
      <c r="E18" s="162" t="s">
        <v>943</v>
      </c>
      <c r="F18" s="30" t="s">
        <v>1335</v>
      </c>
      <c r="G18" s="71" t="s">
        <v>724</v>
      </c>
      <c r="H18" s="31">
        <v>1</v>
      </c>
      <c r="I18" s="190">
        <v>55414.03</v>
      </c>
      <c r="J18" s="173">
        <f t="shared" si="0"/>
        <v>69389.45</v>
      </c>
      <c r="K18" s="173">
        <f t="shared" si="1"/>
        <v>69389.45</v>
      </c>
    </row>
    <row r="19" spans="1:11" s="1" customFormat="1" ht="30">
      <c r="E19" s="164" t="s">
        <v>473</v>
      </c>
      <c r="F19" s="165" t="s">
        <v>1358</v>
      </c>
      <c r="G19" s="166"/>
      <c r="H19" s="167"/>
      <c r="I19" s="171"/>
      <c r="J19" s="171"/>
      <c r="K19" s="171">
        <f>SUM(K20:K23)</f>
        <v>10916.07</v>
      </c>
    </row>
    <row r="20" spans="1:11" s="1" customFormat="1" ht="51" outlineLevel="1">
      <c r="A20" s="156" t="s">
        <v>1370</v>
      </c>
      <c r="B20" s="156" t="s">
        <v>552</v>
      </c>
      <c r="C20" s="157" t="s">
        <v>124</v>
      </c>
      <c r="E20" s="162" t="s">
        <v>944</v>
      </c>
      <c r="F20" s="188" t="s">
        <v>389</v>
      </c>
      <c r="G20" s="189" t="s">
        <v>29</v>
      </c>
      <c r="H20" s="31">
        <v>100</v>
      </c>
      <c r="I20" s="172">
        <v>10.3</v>
      </c>
      <c r="J20" s="173">
        <f t="shared" ref="J20:J21" si="2">ROUND(I20+I20*$K$8,2)</f>
        <v>12.9</v>
      </c>
      <c r="K20" s="173">
        <f t="shared" ref="K20:K21" si="3">IF(J20=" "," ",ROUND(H20*J20,2))</f>
        <v>1290</v>
      </c>
    </row>
    <row r="21" spans="1:11" s="1" customFormat="1" ht="25.5" outlineLevel="1">
      <c r="A21" s="156" t="s">
        <v>402</v>
      </c>
      <c r="B21" s="156" t="s">
        <v>406</v>
      </c>
      <c r="C21" s="157" t="s">
        <v>1278</v>
      </c>
      <c r="E21" s="162" t="s">
        <v>945</v>
      </c>
      <c r="F21" s="188" t="s">
        <v>1359</v>
      </c>
      <c r="G21" s="189" t="s">
        <v>724</v>
      </c>
      <c r="H21" s="31">
        <v>5</v>
      </c>
      <c r="I21" s="172">
        <v>629.22</v>
      </c>
      <c r="J21" s="173">
        <f t="shared" si="2"/>
        <v>787.91</v>
      </c>
      <c r="K21" s="173">
        <f t="shared" si="3"/>
        <v>3939.55</v>
      </c>
    </row>
    <row r="22" spans="1:11" s="1" customFormat="1" ht="25.5" outlineLevel="1">
      <c r="A22" s="156" t="s">
        <v>445</v>
      </c>
      <c r="B22" s="156" t="s">
        <v>1341</v>
      </c>
      <c r="C22" s="157">
        <v>98534</v>
      </c>
      <c r="E22" s="162" t="s">
        <v>946</v>
      </c>
      <c r="F22" s="188" t="s">
        <v>542</v>
      </c>
      <c r="G22" s="189" t="s">
        <v>57</v>
      </c>
      <c r="H22" s="31">
        <v>5</v>
      </c>
      <c r="I22" s="172">
        <v>297.17</v>
      </c>
      <c r="J22" s="173">
        <f t="shared" ref="J22" si="4">ROUND(I22+I22*$K$8,2)</f>
        <v>372.12</v>
      </c>
      <c r="K22" s="173">
        <f t="shared" ref="K22" si="5">IF(J22=" "," ",ROUND(H22*J22,2))</f>
        <v>1860.6</v>
      </c>
    </row>
    <row r="23" spans="1:11" s="1" customFormat="1" ht="25.5" outlineLevel="1">
      <c r="A23" s="156" t="s">
        <v>402</v>
      </c>
      <c r="B23" s="156" t="s">
        <v>406</v>
      </c>
      <c r="C23" s="157" t="s">
        <v>1239</v>
      </c>
      <c r="E23" s="162" t="s">
        <v>947</v>
      </c>
      <c r="F23" s="30" t="s">
        <v>1286</v>
      </c>
      <c r="G23" s="71" t="s">
        <v>29</v>
      </c>
      <c r="H23" s="31">
        <v>98</v>
      </c>
      <c r="I23" s="190">
        <v>31.18</v>
      </c>
      <c r="J23" s="173">
        <f t="shared" ref="J23" si="6">ROUND(I23+I23*$K$8,2)</f>
        <v>39.04</v>
      </c>
      <c r="K23" s="173">
        <f t="shared" ref="K23" si="7">IF(J23=" "," ",ROUND(H23*J23,2))</f>
        <v>3825.92</v>
      </c>
    </row>
    <row r="24" spans="1:11" s="1" customFormat="1" ht="15">
      <c r="E24" s="164" t="s">
        <v>474</v>
      </c>
      <c r="F24" s="165" t="s">
        <v>924</v>
      </c>
      <c r="G24" s="166"/>
      <c r="H24" s="167"/>
      <c r="I24" s="171"/>
      <c r="J24" s="171"/>
      <c r="K24" s="171">
        <f>SUM(K25:K31)</f>
        <v>65982.959999999992</v>
      </c>
    </row>
    <row r="25" spans="1:11" s="1" customFormat="1" ht="76.5" outlineLevel="1">
      <c r="A25" s="156" t="s">
        <v>402</v>
      </c>
      <c r="B25" s="156" t="s">
        <v>406</v>
      </c>
      <c r="C25" s="157" t="s">
        <v>933</v>
      </c>
      <c r="E25" s="162" t="s">
        <v>950</v>
      </c>
      <c r="F25" s="30" t="s">
        <v>949</v>
      </c>
      <c r="G25" s="71" t="s">
        <v>724</v>
      </c>
      <c r="H25" s="31">
        <v>1</v>
      </c>
      <c r="I25" s="172">
        <v>1271.5700000000002</v>
      </c>
      <c r="J25" s="173">
        <f>ROUND(I25+I25*$K$8,2)</f>
        <v>1592.26</v>
      </c>
      <c r="K25" s="173">
        <f>IF(J25=" "," ",ROUND(H25*J25,2))</f>
        <v>1592.26</v>
      </c>
    </row>
    <row r="26" spans="1:11" s="1" customFormat="1" ht="25.5" outlineLevel="1">
      <c r="A26" s="156" t="s">
        <v>445</v>
      </c>
      <c r="B26" s="156" t="s">
        <v>1341</v>
      </c>
      <c r="C26" s="157">
        <v>103689</v>
      </c>
      <c r="E26" s="162" t="s">
        <v>951</v>
      </c>
      <c r="F26" s="30" t="s">
        <v>434</v>
      </c>
      <c r="G26" s="71" t="s">
        <v>26</v>
      </c>
      <c r="H26" s="31">
        <v>4.5</v>
      </c>
      <c r="I26" s="172">
        <v>304.07</v>
      </c>
      <c r="J26" s="173">
        <f t="shared" ref="J26:J31" si="8">ROUND(I26+I26*$K$8,2)</f>
        <v>380.76</v>
      </c>
      <c r="K26" s="173">
        <f t="shared" ref="K26:K31" si="9">IF(J26=" "," ",ROUND(H26*J26,2))</f>
        <v>1713.42</v>
      </c>
    </row>
    <row r="27" spans="1:11" s="1" customFormat="1" outlineLevel="1">
      <c r="A27" s="156" t="s">
        <v>445</v>
      </c>
      <c r="B27" s="156" t="s">
        <v>1341</v>
      </c>
      <c r="C27" s="157">
        <v>98459</v>
      </c>
      <c r="E27" s="162" t="s">
        <v>952</v>
      </c>
      <c r="F27" s="30" t="s">
        <v>528</v>
      </c>
      <c r="G27" s="71" t="s">
        <v>26</v>
      </c>
      <c r="H27" s="31">
        <v>250</v>
      </c>
      <c r="I27" s="190">
        <v>74.92</v>
      </c>
      <c r="J27" s="173">
        <f t="shared" si="8"/>
        <v>93.81</v>
      </c>
      <c r="K27" s="173">
        <f t="shared" si="9"/>
        <v>23452.5</v>
      </c>
    </row>
    <row r="28" spans="1:11" s="1" customFormat="1" ht="76.5" outlineLevel="1">
      <c r="A28" s="156" t="s">
        <v>402</v>
      </c>
      <c r="B28" s="156" t="s">
        <v>406</v>
      </c>
      <c r="C28" s="157" t="s">
        <v>1242</v>
      </c>
      <c r="E28" s="162" t="s">
        <v>954</v>
      </c>
      <c r="F28" s="30" t="s">
        <v>1288</v>
      </c>
      <c r="G28" s="71" t="s">
        <v>26</v>
      </c>
      <c r="H28" s="31">
        <v>15</v>
      </c>
      <c r="I28" s="190">
        <v>556.24</v>
      </c>
      <c r="J28" s="173">
        <f t="shared" si="8"/>
        <v>696.52</v>
      </c>
      <c r="K28" s="173">
        <f t="shared" si="9"/>
        <v>10447.799999999999</v>
      </c>
    </row>
    <row r="29" spans="1:11" s="1" customFormat="1" ht="63.75" outlineLevel="1">
      <c r="A29" s="156" t="s">
        <v>402</v>
      </c>
      <c r="B29" s="156" t="s">
        <v>406</v>
      </c>
      <c r="C29" s="157" t="s">
        <v>1243</v>
      </c>
      <c r="E29" s="162" t="s">
        <v>953</v>
      </c>
      <c r="F29" s="30" t="s">
        <v>1289</v>
      </c>
      <c r="G29" s="71" t="s">
        <v>26</v>
      </c>
      <c r="H29" s="31">
        <v>15</v>
      </c>
      <c r="I29" s="190">
        <v>522.44000000000005</v>
      </c>
      <c r="J29" s="173">
        <f t="shared" si="8"/>
        <v>654.20000000000005</v>
      </c>
      <c r="K29" s="173">
        <f t="shared" si="9"/>
        <v>9813</v>
      </c>
    </row>
    <row r="30" spans="1:11" s="1" customFormat="1" ht="76.5" outlineLevel="1">
      <c r="A30" s="156" t="s">
        <v>1370</v>
      </c>
      <c r="B30" s="156" t="s">
        <v>552</v>
      </c>
      <c r="C30" s="157" t="s">
        <v>249</v>
      </c>
      <c r="E30" s="162" t="s">
        <v>955</v>
      </c>
      <c r="F30" s="30" t="s">
        <v>250</v>
      </c>
      <c r="G30" s="71" t="s">
        <v>178</v>
      </c>
      <c r="H30" s="31">
        <v>7</v>
      </c>
      <c r="I30" s="190">
        <v>900.77</v>
      </c>
      <c r="J30" s="173">
        <f t="shared" si="8"/>
        <v>1127.94</v>
      </c>
      <c r="K30" s="173">
        <f t="shared" si="9"/>
        <v>7895.58</v>
      </c>
    </row>
    <row r="31" spans="1:11" s="1" customFormat="1" ht="89.25" outlineLevel="1">
      <c r="A31" s="156" t="s">
        <v>1370</v>
      </c>
      <c r="B31" s="156" t="s">
        <v>552</v>
      </c>
      <c r="C31" s="157" t="s">
        <v>251</v>
      </c>
      <c r="E31" s="162" t="s">
        <v>956</v>
      </c>
      <c r="F31" s="30" t="s">
        <v>252</v>
      </c>
      <c r="G31" s="71" t="s">
        <v>178</v>
      </c>
      <c r="H31" s="31">
        <v>7</v>
      </c>
      <c r="I31" s="190">
        <v>1262.74</v>
      </c>
      <c r="J31" s="173">
        <f t="shared" si="8"/>
        <v>1581.2</v>
      </c>
      <c r="K31" s="173">
        <f t="shared" si="9"/>
        <v>11068.4</v>
      </c>
    </row>
    <row r="32" spans="1:11" s="1" customFormat="1" ht="15.75">
      <c r="E32" s="72">
        <v>2</v>
      </c>
      <c r="F32" s="72" t="s">
        <v>569</v>
      </c>
      <c r="G32" s="73"/>
      <c r="H32" s="74"/>
      <c r="I32" s="170"/>
      <c r="J32" s="170"/>
      <c r="K32" s="170">
        <f>K33+K37+K46+K50+K54</f>
        <v>410019.95000000007</v>
      </c>
    </row>
    <row r="33" spans="1:11" ht="15">
      <c r="E33" s="164" t="s">
        <v>475</v>
      </c>
      <c r="F33" s="165" t="s">
        <v>578</v>
      </c>
      <c r="G33" s="166"/>
      <c r="H33" s="167"/>
      <c r="I33" s="171"/>
      <c r="J33" s="171"/>
      <c r="K33" s="171">
        <f>SUM(K34:K36)</f>
        <v>32194.31</v>
      </c>
    </row>
    <row r="34" spans="1:11" s="1" customFormat="1" ht="38.25" outlineLevel="1">
      <c r="A34" s="156" t="s">
        <v>402</v>
      </c>
      <c r="B34" s="156" t="s">
        <v>406</v>
      </c>
      <c r="C34" s="157" t="s">
        <v>285</v>
      </c>
      <c r="E34" s="162" t="s">
        <v>586</v>
      </c>
      <c r="F34" s="30" t="s">
        <v>583</v>
      </c>
      <c r="G34" s="71" t="s">
        <v>29</v>
      </c>
      <c r="H34" s="31">
        <v>196</v>
      </c>
      <c r="I34" s="172">
        <v>108.95</v>
      </c>
      <c r="J34" s="173">
        <f>ROUND(I34+I34*$K$8,2)</f>
        <v>136.43</v>
      </c>
      <c r="K34" s="173">
        <f>IF(J34=" "," ",ROUND(H34*J34,2))</f>
        <v>26740.28</v>
      </c>
    </row>
    <row r="35" spans="1:11" s="1" customFormat="1" ht="63.75" outlineLevel="1">
      <c r="A35" s="156" t="s">
        <v>402</v>
      </c>
      <c r="B35" s="156" t="s">
        <v>406</v>
      </c>
      <c r="C35" s="157" t="s">
        <v>584</v>
      </c>
      <c r="E35" s="162" t="s">
        <v>590</v>
      </c>
      <c r="F35" s="30" t="s">
        <v>588</v>
      </c>
      <c r="G35" s="71" t="s">
        <v>30</v>
      </c>
      <c r="H35" s="31">
        <v>272.69</v>
      </c>
      <c r="I35" s="172">
        <v>13.41</v>
      </c>
      <c r="J35" s="173">
        <f t="shared" ref="J35:J36" si="10">ROUND(I35+I35*$K$8,2)</f>
        <v>16.79</v>
      </c>
      <c r="K35" s="173">
        <f t="shared" ref="K35:K36" si="11">IF(J35=" "," ",ROUND(H35*J35,2))</f>
        <v>4578.47</v>
      </c>
    </row>
    <row r="36" spans="1:11" s="1" customFormat="1" ht="25.5" outlineLevel="1">
      <c r="A36" s="156" t="s">
        <v>445</v>
      </c>
      <c r="B36" s="156" t="s">
        <v>1341</v>
      </c>
      <c r="C36" s="157">
        <v>95602</v>
      </c>
      <c r="E36" s="162" t="s">
        <v>593</v>
      </c>
      <c r="F36" s="188" t="s">
        <v>625</v>
      </c>
      <c r="G36" s="189" t="s">
        <v>57</v>
      </c>
      <c r="H36" s="31">
        <v>28</v>
      </c>
      <c r="I36" s="172">
        <v>24.97</v>
      </c>
      <c r="J36" s="173">
        <f t="shared" si="10"/>
        <v>31.27</v>
      </c>
      <c r="K36" s="173">
        <f t="shared" si="11"/>
        <v>875.56</v>
      </c>
    </row>
    <row r="37" spans="1:11" ht="15">
      <c r="E37" s="164" t="s">
        <v>476</v>
      </c>
      <c r="F37" s="165" t="s">
        <v>579</v>
      </c>
      <c r="G37" s="166"/>
      <c r="H37" s="167"/>
      <c r="I37" s="171"/>
      <c r="J37" s="171"/>
      <c r="K37" s="171">
        <f>SUM(K38:K45)</f>
        <v>122569.78</v>
      </c>
    </row>
    <row r="38" spans="1:11" s="1" customFormat="1" ht="25.5" outlineLevel="1">
      <c r="A38" s="156" t="s">
        <v>402</v>
      </c>
      <c r="B38" s="156" t="s">
        <v>406</v>
      </c>
      <c r="C38" s="157" t="s">
        <v>591</v>
      </c>
      <c r="E38" s="162" t="s">
        <v>596</v>
      </c>
      <c r="F38" s="188" t="s">
        <v>595</v>
      </c>
      <c r="G38" s="189" t="s">
        <v>27</v>
      </c>
      <c r="H38" s="31">
        <v>49.875</v>
      </c>
      <c r="I38" s="172">
        <v>75.929999999999993</v>
      </c>
      <c r="J38" s="173">
        <f>ROUND(I38+I38*$K$8,2)</f>
        <v>95.08</v>
      </c>
      <c r="K38" s="173">
        <f>IF(J38=" "," ",ROUND(H38*J38,2))</f>
        <v>4742.12</v>
      </c>
    </row>
    <row r="39" spans="1:11" s="1" customFormat="1" ht="25.5" outlineLevel="1">
      <c r="A39" s="156" t="s">
        <v>445</v>
      </c>
      <c r="B39" s="156" t="s">
        <v>1341</v>
      </c>
      <c r="C39" s="157">
        <v>101616</v>
      </c>
      <c r="E39" s="162" t="s">
        <v>597</v>
      </c>
      <c r="F39" s="188" t="s">
        <v>626</v>
      </c>
      <c r="G39" s="189" t="s">
        <v>26</v>
      </c>
      <c r="H39" s="31">
        <v>104.25</v>
      </c>
      <c r="I39" s="172">
        <v>5.64</v>
      </c>
      <c r="J39" s="173">
        <f t="shared" ref="J39:J45" si="12">ROUND(I39+I39*$K$8,2)</f>
        <v>7.06</v>
      </c>
      <c r="K39" s="173">
        <f t="shared" ref="K39:K45" si="13">IF(J39=" "," ",ROUND(H39*J39,2))</f>
        <v>736.01</v>
      </c>
    </row>
    <row r="40" spans="1:11" s="1" customFormat="1" ht="25.5" outlineLevel="1">
      <c r="A40" s="156" t="s">
        <v>445</v>
      </c>
      <c r="B40" s="156" t="s">
        <v>1341</v>
      </c>
      <c r="C40" s="157">
        <v>96620</v>
      </c>
      <c r="E40" s="162" t="s">
        <v>598</v>
      </c>
      <c r="F40" s="188" t="s">
        <v>627</v>
      </c>
      <c r="G40" s="189" t="s">
        <v>27</v>
      </c>
      <c r="H40" s="31">
        <v>5.2125000000000004</v>
      </c>
      <c r="I40" s="172">
        <v>741.22</v>
      </c>
      <c r="J40" s="173">
        <f t="shared" si="12"/>
        <v>928.16</v>
      </c>
      <c r="K40" s="173">
        <f t="shared" si="13"/>
        <v>4838.03</v>
      </c>
    </row>
    <row r="41" spans="1:11" s="1" customFormat="1" ht="63.75" outlineLevel="1">
      <c r="A41" s="156" t="s">
        <v>402</v>
      </c>
      <c r="B41" s="156" t="s">
        <v>406</v>
      </c>
      <c r="C41" s="157" t="s">
        <v>584</v>
      </c>
      <c r="E41" s="162" t="s">
        <v>599</v>
      </c>
      <c r="F41" s="188" t="s">
        <v>588</v>
      </c>
      <c r="G41" s="189" t="s">
        <v>30</v>
      </c>
      <c r="H41" s="31">
        <v>1600</v>
      </c>
      <c r="I41" s="172">
        <v>13.41</v>
      </c>
      <c r="J41" s="173">
        <f t="shared" si="12"/>
        <v>16.79</v>
      </c>
      <c r="K41" s="173">
        <f t="shared" si="13"/>
        <v>26864</v>
      </c>
    </row>
    <row r="42" spans="1:11" s="1" customFormat="1" ht="63.75" outlineLevel="1">
      <c r="A42" s="156" t="s">
        <v>402</v>
      </c>
      <c r="B42" s="156" t="s">
        <v>406</v>
      </c>
      <c r="C42" s="157" t="s">
        <v>594</v>
      </c>
      <c r="E42" s="162" t="s">
        <v>602</v>
      </c>
      <c r="F42" s="188" t="s">
        <v>631</v>
      </c>
      <c r="G42" s="189" t="s">
        <v>26</v>
      </c>
      <c r="H42" s="31">
        <v>234.76999999999998</v>
      </c>
      <c r="I42" s="172">
        <v>132.57999999999998</v>
      </c>
      <c r="J42" s="173">
        <f t="shared" si="12"/>
        <v>166.02</v>
      </c>
      <c r="K42" s="173">
        <f t="shared" si="13"/>
        <v>38976.519999999997</v>
      </c>
    </row>
    <row r="43" spans="1:11" s="1" customFormat="1" ht="38.25" outlineLevel="1">
      <c r="A43" s="156" t="s">
        <v>402</v>
      </c>
      <c r="B43" s="156" t="s">
        <v>406</v>
      </c>
      <c r="C43" s="157" t="s">
        <v>587</v>
      </c>
      <c r="E43" s="162" t="s">
        <v>603</v>
      </c>
      <c r="F43" s="188" t="s">
        <v>592</v>
      </c>
      <c r="G43" s="189" t="s">
        <v>27</v>
      </c>
      <c r="H43" s="31">
        <v>33.25</v>
      </c>
      <c r="I43" s="172">
        <v>720.03</v>
      </c>
      <c r="J43" s="173">
        <f t="shared" si="12"/>
        <v>901.62</v>
      </c>
      <c r="K43" s="173">
        <f t="shared" si="13"/>
        <v>29978.87</v>
      </c>
    </row>
    <row r="44" spans="1:11" s="1" customFormat="1" ht="25.5" outlineLevel="1">
      <c r="A44" s="156" t="s">
        <v>445</v>
      </c>
      <c r="B44" s="156" t="s">
        <v>1341</v>
      </c>
      <c r="C44" s="157">
        <v>98557</v>
      </c>
      <c r="E44" s="162" t="s">
        <v>604</v>
      </c>
      <c r="F44" s="188" t="s">
        <v>628</v>
      </c>
      <c r="G44" s="189" t="s">
        <v>26</v>
      </c>
      <c r="H44" s="31">
        <v>304.02</v>
      </c>
      <c r="I44" s="172">
        <v>42.28</v>
      </c>
      <c r="J44" s="173">
        <f t="shared" si="12"/>
        <v>52.94</v>
      </c>
      <c r="K44" s="173">
        <f t="shared" si="13"/>
        <v>16094.82</v>
      </c>
    </row>
    <row r="45" spans="1:11" s="1" customFormat="1" ht="25.5" outlineLevel="1">
      <c r="A45" s="156" t="s">
        <v>445</v>
      </c>
      <c r="B45" s="156" t="s">
        <v>1341</v>
      </c>
      <c r="C45" s="157">
        <v>93382</v>
      </c>
      <c r="E45" s="162" t="s">
        <v>605</v>
      </c>
      <c r="F45" s="188" t="s">
        <v>629</v>
      </c>
      <c r="G45" s="189" t="s">
        <v>27</v>
      </c>
      <c r="H45" s="31">
        <v>11.412500000000001</v>
      </c>
      <c r="I45" s="172">
        <v>23.75</v>
      </c>
      <c r="J45" s="173">
        <f t="shared" si="12"/>
        <v>29.74</v>
      </c>
      <c r="K45" s="173">
        <f t="shared" si="13"/>
        <v>339.41</v>
      </c>
    </row>
    <row r="46" spans="1:11" ht="15">
      <c r="E46" s="164" t="s">
        <v>477</v>
      </c>
      <c r="F46" s="165" t="s">
        <v>580</v>
      </c>
      <c r="G46" s="166"/>
      <c r="H46" s="167"/>
      <c r="I46" s="171"/>
      <c r="J46" s="171"/>
      <c r="K46" s="171">
        <f>SUM(K47:K49)</f>
        <v>26522.19</v>
      </c>
    </row>
    <row r="47" spans="1:11" s="1" customFormat="1" ht="63.75" outlineLevel="1">
      <c r="A47" s="156" t="s">
        <v>402</v>
      </c>
      <c r="B47" s="156" t="s">
        <v>406</v>
      </c>
      <c r="C47" s="157" t="s">
        <v>584</v>
      </c>
      <c r="E47" s="162" t="s">
        <v>609</v>
      </c>
      <c r="F47" s="30" t="s">
        <v>588</v>
      </c>
      <c r="G47" s="71" t="s">
        <v>30</v>
      </c>
      <c r="H47" s="31">
        <v>660</v>
      </c>
      <c r="I47" s="172">
        <v>13.41</v>
      </c>
      <c r="J47" s="173">
        <f>ROUND(I47+I47*$K$8,2)</f>
        <v>16.79</v>
      </c>
      <c r="K47" s="173">
        <f>IF(J47=" "," ",ROUND(H47*J47,2))</f>
        <v>11081.4</v>
      </c>
    </row>
    <row r="48" spans="1:11" s="1" customFormat="1" ht="63.75" outlineLevel="1">
      <c r="A48" s="156" t="s">
        <v>402</v>
      </c>
      <c r="B48" s="156" t="s">
        <v>406</v>
      </c>
      <c r="C48" s="157" t="s">
        <v>600</v>
      </c>
      <c r="E48" s="162" t="s">
        <v>610</v>
      </c>
      <c r="F48" s="30" t="s">
        <v>607</v>
      </c>
      <c r="G48" s="71" t="s">
        <v>26</v>
      </c>
      <c r="H48" s="31">
        <v>62.39</v>
      </c>
      <c r="I48" s="172">
        <v>145.01999999999998</v>
      </c>
      <c r="J48" s="173">
        <f t="shared" ref="J48:J49" si="14">ROUND(I48+I48*$K$8,2)</f>
        <v>181.59</v>
      </c>
      <c r="K48" s="173">
        <f t="shared" ref="K48:K49" si="15">IF(J48=" "," ",ROUND(H48*J48,2))</f>
        <v>11329.4</v>
      </c>
    </row>
    <row r="49" spans="1:11" s="1" customFormat="1" ht="38.25" outlineLevel="1">
      <c r="A49" s="156" t="s">
        <v>402</v>
      </c>
      <c r="B49" s="156" t="s">
        <v>406</v>
      </c>
      <c r="C49" s="157" t="s">
        <v>587</v>
      </c>
      <c r="E49" s="162" t="s">
        <v>611</v>
      </c>
      <c r="F49" s="30" t="s">
        <v>592</v>
      </c>
      <c r="G49" s="71" t="s">
        <v>27</v>
      </c>
      <c r="H49" s="31">
        <v>4.5600000000000005</v>
      </c>
      <c r="I49" s="172">
        <v>720.03</v>
      </c>
      <c r="J49" s="173">
        <f t="shared" si="14"/>
        <v>901.62</v>
      </c>
      <c r="K49" s="173">
        <f t="shared" si="15"/>
        <v>4111.3900000000003</v>
      </c>
    </row>
    <row r="50" spans="1:11" ht="15">
      <c r="E50" s="164" t="s">
        <v>478</v>
      </c>
      <c r="F50" s="165" t="s">
        <v>581</v>
      </c>
      <c r="G50" s="166"/>
      <c r="H50" s="167"/>
      <c r="I50" s="171"/>
      <c r="J50" s="171"/>
      <c r="K50" s="171">
        <f>SUM(K51:K53)</f>
        <v>96666.25</v>
      </c>
    </row>
    <row r="51" spans="1:11" s="1" customFormat="1" ht="63.75" outlineLevel="1">
      <c r="A51" s="156" t="s">
        <v>402</v>
      </c>
      <c r="B51" s="156" t="s">
        <v>406</v>
      </c>
      <c r="C51" s="157" t="s">
        <v>584</v>
      </c>
      <c r="E51" s="162" t="s">
        <v>612</v>
      </c>
      <c r="F51" s="30" t="s">
        <v>588</v>
      </c>
      <c r="G51" s="71" t="s">
        <v>30</v>
      </c>
      <c r="H51" s="31">
        <v>1855</v>
      </c>
      <c r="I51" s="172">
        <v>13.41</v>
      </c>
      <c r="J51" s="173">
        <f>ROUND(I51+I51*$K$8,2)</f>
        <v>16.79</v>
      </c>
      <c r="K51" s="173">
        <f>IF(J51=" "," ",ROUND(H51*J51,2))</f>
        <v>31145.45</v>
      </c>
    </row>
    <row r="52" spans="1:11" s="1" customFormat="1" ht="63.75" outlineLevel="1">
      <c r="A52" s="156" t="s">
        <v>402</v>
      </c>
      <c r="B52" s="156" t="s">
        <v>406</v>
      </c>
      <c r="C52" s="157" t="s">
        <v>606</v>
      </c>
      <c r="E52" s="162" t="s">
        <v>616</v>
      </c>
      <c r="F52" s="30" t="s">
        <v>614</v>
      </c>
      <c r="G52" s="71" t="s">
        <v>26</v>
      </c>
      <c r="H52" s="31">
        <v>166.92</v>
      </c>
      <c r="I52" s="172">
        <v>181.56</v>
      </c>
      <c r="J52" s="173">
        <f t="shared" ref="J52:J53" si="16">ROUND(I52+I52*$K$8,2)</f>
        <v>227.35</v>
      </c>
      <c r="K52" s="173">
        <f t="shared" ref="K52:K53" si="17">IF(J52=" "," ",ROUND(H52*J52,2))</f>
        <v>37949.26</v>
      </c>
    </row>
    <row r="53" spans="1:11" s="1" customFormat="1" ht="38.25" outlineLevel="1">
      <c r="A53" s="156" t="s">
        <v>402</v>
      </c>
      <c r="B53" s="156" t="s">
        <v>406</v>
      </c>
      <c r="C53" s="157" t="s">
        <v>587</v>
      </c>
      <c r="E53" s="162" t="s">
        <v>617</v>
      </c>
      <c r="F53" s="30" t="s">
        <v>592</v>
      </c>
      <c r="G53" s="71" t="s">
        <v>27</v>
      </c>
      <c r="H53" s="31">
        <v>30.58</v>
      </c>
      <c r="I53" s="172">
        <v>720.03</v>
      </c>
      <c r="J53" s="173">
        <f t="shared" si="16"/>
        <v>901.62</v>
      </c>
      <c r="K53" s="173">
        <f t="shared" si="17"/>
        <v>27571.54</v>
      </c>
    </row>
    <row r="54" spans="1:11" ht="15">
      <c r="E54" s="164" t="s">
        <v>479</v>
      </c>
      <c r="F54" s="165" t="s">
        <v>582</v>
      </c>
      <c r="G54" s="166"/>
      <c r="H54" s="167"/>
      <c r="I54" s="171"/>
      <c r="J54" s="171"/>
      <c r="K54" s="171">
        <f>SUM(K55:K58)</f>
        <v>132067.42000000001</v>
      </c>
    </row>
    <row r="55" spans="1:11" s="1" customFormat="1" ht="63.75" outlineLevel="1">
      <c r="A55" s="156" t="s">
        <v>402</v>
      </c>
      <c r="B55" s="156" t="s">
        <v>406</v>
      </c>
      <c r="C55" s="157" t="s">
        <v>613</v>
      </c>
      <c r="E55" s="162" t="s">
        <v>619</v>
      </c>
      <c r="F55" s="30" t="s">
        <v>1324</v>
      </c>
      <c r="G55" s="71" t="s">
        <v>26</v>
      </c>
      <c r="H55" s="31">
        <v>380.8</v>
      </c>
      <c r="I55" s="190">
        <v>227.56</v>
      </c>
      <c r="J55" s="173">
        <f>ROUND(I55+I55*$K$8,2)</f>
        <v>284.95</v>
      </c>
      <c r="K55" s="173">
        <f>IF(J55=" "," ",ROUND(H55*J55,2))</f>
        <v>108508.96</v>
      </c>
    </row>
    <row r="56" spans="1:11" s="1" customFormat="1" ht="63.75" outlineLevel="1">
      <c r="A56" s="156" t="s">
        <v>402</v>
      </c>
      <c r="B56" s="156" t="s">
        <v>406</v>
      </c>
      <c r="C56" s="157" t="s">
        <v>584</v>
      </c>
      <c r="E56" s="162" t="s">
        <v>620</v>
      </c>
      <c r="F56" s="30" t="s">
        <v>588</v>
      </c>
      <c r="G56" s="71" t="s">
        <v>30</v>
      </c>
      <c r="H56" s="31">
        <v>377.37279999999998</v>
      </c>
      <c r="I56" s="172">
        <v>13.41</v>
      </c>
      <c r="J56" s="173">
        <f t="shared" ref="J56:J58" si="18">ROUND(I56+I56*$K$8,2)</f>
        <v>16.79</v>
      </c>
      <c r="K56" s="173">
        <f t="shared" ref="K56:K58" si="19">IF(J56=" "," ",ROUND(H56*J56,2))</f>
        <v>6336.09</v>
      </c>
    </row>
    <row r="57" spans="1:11" s="1" customFormat="1" outlineLevel="1">
      <c r="A57" s="156" t="s">
        <v>445</v>
      </c>
      <c r="B57" s="156" t="s">
        <v>1341</v>
      </c>
      <c r="C57" s="157">
        <v>97088</v>
      </c>
      <c r="E57" s="162" t="s">
        <v>621</v>
      </c>
      <c r="F57" s="30" t="s">
        <v>630</v>
      </c>
      <c r="G57" s="71" t="s">
        <v>30</v>
      </c>
      <c r="H57" s="31">
        <v>563.58400000000006</v>
      </c>
      <c r="I57" s="172">
        <v>16.899999999999999</v>
      </c>
      <c r="J57" s="173">
        <f t="shared" si="18"/>
        <v>21.16</v>
      </c>
      <c r="K57" s="173">
        <f t="shared" si="19"/>
        <v>11925.44</v>
      </c>
    </row>
    <row r="58" spans="1:11" s="1" customFormat="1" ht="25.5" outlineLevel="1">
      <c r="A58" s="156" t="s">
        <v>402</v>
      </c>
      <c r="B58" s="156" t="s">
        <v>406</v>
      </c>
      <c r="C58" s="157" t="s">
        <v>618</v>
      </c>
      <c r="E58" s="162" t="s">
        <v>624</v>
      </c>
      <c r="F58" s="30" t="s">
        <v>623</v>
      </c>
      <c r="G58" s="71" t="s">
        <v>26</v>
      </c>
      <c r="H58" s="31">
        <v>380.8</v>
      </c>
      <c r="I58" s="172">
        <v>11.11</v>
      </c>
      <c r="J58" s="173">
        <f t="shared" si="18"/>
        <v>13.91</v>
      </c>
      <c r="K58" s="173">
        <f t="shared" si="19"/>
        <v>5296.93</v>
      </c>
    </row>
    <row r="59" spans="1:11" ht="15.75">
      <c r="E59" s="72">
        <v>3</v>
      </c>
      <c r="F59" s="72" t="s">
        <v>570</v>
      </c>
      <c r="G59" s="73"/>
      <c r="H59" s="74"/>
      <c r="I59" s="170"/>
      <c r="J59" s="170"/>
      <c r="K59" s="170">
        <f>K60+K64+K67+K72+K77</f>
        <v>310509.05</v>
      </c>
    </row>
    <row r="60" spans="1:11" ht="15">
      <c r="E60" s="164" t="s">
        <v>480</v>
      </c>
      <c r="F60" s="165" t="s">
        <v>634</v>
      </c>
      <c r="G60" s="166"/>
      <c r="H60" s="167"/>
      <c r="I60" s="171"/>
      <c r="J60" s="171"/>
      <c r="K60" s="171">
        <f>SUM(K61:K63)</f>
        <v>139940.95000000001</v>
      </c>
    </row>
    <row r="61" spans="1:11" s="1" customFormat="1" ht="114.75" outlineLevel="1">
      <c r="A61" s="156" t="s">
        <v>402</v>
      </c>
      <c r="B61" s="156" t="s">
        <v>406</v>
      </c>
      <c r="C61" s="157" t="s">
        <v>1230</v>
      </c>
      <c r="E61" s="162" t="s">
        <v>637</v>
      </c>
      <c r="F61" s="188" t="s">
        <v>1272</v>
      </c>
      <c r="G61" s="189" t="s">
        <v>30</v>
      </c>
      <c r="H61" s="31">
        <v>2500</v>
      </c>
      <c r="I61" s="190">
        <v>13.43</v>
      </c>
      <c r="J61" s="173">
        <f>ROUND(I61+I61*$K$8,2)</f>
        <v>16.82</v>
      </c>
      <c r="K61" s="173">
        <f>IF(J61=" "," ",ROUND(H61*J61,2))</f>
        <v>42050</v>
      </c>
    </row>
    <row r="62" spans="1:11" s="1" customFormat="1" ht="76.5" outlineLevel="1">
      <c r="A62" s="156" t="s">
        <v>402</v>
      </c>
      <c r="B62" s="156" t="s">
        <v>406</v>
      </c>
      <c r="C62" s="157" t="s">
        <v>622</v>
      </c>
      <c r="E62" s="162" t="s">
        <v>1020</v>
      </c>
      <c r="F62" s="30" t="s">
        <v>859</v>
      </c>
      <c r="G62" s="71" t="s">
        <v>26</v>
      </c>
      <c r="H62" s="31">
        <v>345.98</v>
      </c>
      <c r="I62" s="172">
        <v>203.53</v>
      </c>
      <c r="J62" s="173">
        <f t="shared" ref="J62" si="20">ROUND(I62+I62*$K$8,2)</f>
        <v>254.86</v>
      </c>
      <c r="K62" s="173">
        <f t="shared" ref="K62" si="21">IF(J62=" "," ",ROUND(H62*J62,2))</f>
        <v>88176.46</v>
      </c>
    </row>
    <row r="63" spans="1:11" s="1" customFormat="1" ht="38.25" outlineLevel="1">
      <c r="A63" s="156" t="s">
        <v>402</v>
      </c>
      <c r="B63" s="156" t="s">
        <v>406</v>
      </c>
      <c r="C63" s="157" t="s">
        <v>996</v>
      </c>
      <c r="E63" s="162" t="s">
        <v>1273</v>
      </c>
      <c r="F63" s="30" t="s">
        <v>1018</v>
      </c>
      <c r="G63" s="189" t="s">
        <v>26</v>
      </c>
      <c r="H63" s="31">
        <v>6.48</v>
      </c>
      <c r="I63" s="190">
        <v>1197.21</v>
      </c>
      <c r="J63" s="173">
        <f>ROUND(I63+I63*$K$8,2)</f>
        <v>1499.15</v>
      </c>
      <c r="K63" s="173">
        <f>IF(J63=" "," ",ROUND(H63*J63,2))</f>
        <v>9714.49</v>
      </c>
    </row>
    <row r="64" spans="1:11" ht="15">
      <c r="E64" s="164" t="s">
        <v>481</v>
      </c>
      <c r="F64" s="165" t="s">
        <v>632</v>
      </c>
      <c r="G64" s="166"/>
      <c r="H64" s="167"/>
      <c r="I64" s="171"/>
      <c r="J64" s="171"/>
      <c r="K64" s="171">
        <f>SUM(K65:K66)</f>
        <v>121170.25</v>
      </c>
    </row>
    <row r="65" spans="1:11" s="1" customFormat="1" ht="63.75" outlineLevel="1">
      <c r="A65" s="156" t="s">
        <v>402</v>
      </c>
      <c r="B65" s="156" t="s">
        <v>406</v>
      </c>
      <c r="C65" s="157" t="s">
        <v>635</v>
      </c>
      <c r="E65" s="162" t="s">
        <v>639</v>
      </c>
      <c r="F65" s="30" t="s">
        <v>1024</v>
      </c>
      <c r="G65" s="71" t="s">
        <v>30</v>
      </c>
      <c r="H65" s="31">
        <v>3745</v>
      </c>
      <c r="I65" s="190">
        <v>17.989999999999998</v>
      </c>
      <c r="J65" s="173">
        <f>ROUND(I65+I65*$K$8,2)</f>
        <v>22.53</v>
      </c>
      <c r="K65" s="173">
        <f>IF(J65=" "," ",ROUND(H65*J65,2))</f>
        <v>84374.85</v>
      </c>
    </row>
    <row r="66" spans="1:11" s="1" customFormat="1" ht="76.5" outlineLevel="1">
      <c r="A66" s="156" t="s">
        <v>402</v>
      </c>
      <c r="B66" s="156" t="s">
        <v>406</v>
      </c>
      <c r="C66" s="157" t="s">
        <v>638</v>
      </c>
      <c r="E66" s="162" t="s">
        <v>642</v>
      </c>
      <c r="F66" s="30" t="s">
        <v>641</v>
      </c>
      <c r="G66" s="71" t="s">
        <v>26</v>
      </c>
      <c r="H66" s="31">
        <v>380</v>
      </c>
      <c r="I66" s="172">
        <v>77.330000000000013</v>
      </c>
      <c r="J66" s="173">
        <f t="shared" ref="J66" si="22">ROUND(I66+I66*$K$8,2)</f>
        <v>96.83</v>
      </c>
      <c r="K66" s="173">
        <f t="shared" ref="K66" si="23">IF(J66=" "," ",ROUND(H66*J66,2))</f>
        <v>36795.4</v>
      </c>
    </row>
    <row r="67" spans="1:11" ht="15">
      <c r="E67" s="164" t="s">
        <v>482</v>
      </c>
      <c r="F67" s="165" t="s">
        <v>646</v>
      </c>
      <c r="G67" s="166"/>
      <c r="H67" s="167"/>
      <c r="I67" s="171"/>
      <c r="J67" s="171"/>
      <c r="K67" s="171">
        <f>SUM(K68:K71)</f>
        <v>13925.77</v>
      </c>
    </row>
    <row r="68" spans="1:11" s="1" customFormat="1" ht="25.5" outlineLevel="1">
      <c r="A68" s="156" t="s">
        <v>445</v>
      </c>
      <c r="B68" s="156" t="s">
        <v>1341</v>
      </c>
      <c r="C68" s="157">
        <v>87879</v>
      </c>
      <c r="E68" s="162" t="s">
        <v>643</v>
      </c>
      <c r="F68" s="30" t="s">
        <v>754</v>
      </c>
      <c r="G68" s="71" t="s">
        <v>26</v>
      </c>
      <c r="H68" s="31">
        <v>28.84</v>
      </c>
      <c r="I68" s="172">
        <v>4.24</v>
      </c>
      <c r="J68" s="173">
        <f>ROUND(I68+I68*$K$8,2)</f>
        <v>5.31</v>
      </c>
      <c r="K68" s="173">
        <f>IF(J68=" "," ",ROUND(H68*J68,2))</f>
        <v>153.13999999999999</v>
      </c>
    </row>
    <row r="69" spans="1:11" s="1" customFormat="1" ht="51" outlineLevel="1">
      <c r="A69" s="156" t="s">
        <v>445</v>
      </c>
      <c r="B69" s="156" t="s">
        <v>1341</v>
      </c>
      <c r="C69" s="157">
        <v>87529</v>
      </c>
      <c r="E69" s="162" t="s">
        <v>644</v>
      </c>
      <c r="F69" s="30" t="s">
        <v>762</v>
      </c>
      <c r="G69" s="71" t="s">
        <v>26</v>
      </c>
      <c r="H69" s="31">
        <v>28.84</v>
      </c>
      <c r="I69" s="172">
        <v>34.6</v>
      </c>
      <c r="J69" s="173">
        <f t="shared" ref="J69:J71" si="24">ROUND(I69+I69*$K$8,2)</f>
        <v>43.33</v>
      </c>
      <c r="K69" s="173">
        <f t="shared" ref="K69:K71" si="25">IF(J69=" "," ",ROUND(H69*J69,2))</f>
        <v>1249.6400000000001</v>
      </c>
    </row>
    <row r="70" spans="1:11" s="1" customFormat="1" ht="63.75" outlineLevel="1">
      <c r="A70" s="156" t="s">
        <v>402</v>
      </c>
      <c r="B70" s="156" t="s">
        <v>406</v>
      </c>
      <c r="C70" s="157" t="s">
        <v>858</v>
      </c>
      <c r="E70" s="162" t="s">
        <v>645</v>
      </c>
      <c r="F70" s="188" t="s">
        <v>867</v>
      </c>
      <c r="G70" s="189" t="s">
        <v>27</v>
      </c>
      <c r="H70" s="31">
        <v>6.8672000000000004</v>
      </c>
      <c r="I70" s="190">
        <v>821.93000000000006</v>
      </c>
      <c r="J70" s="173">
        <f>ROUND(I70+I70*$K$8,2)</f>
        <v>1029.22</v>
      </c>
      <c r="K70" s="173">
        <f>IF(J70=" "," ",ROUND(H70*J70,2))</f>
        <v>7067.86</v>
      </c>
    </row>
    <row r="71" spans="1:11" s="1" customFormat="1" ht="89.25" outlineLevel="1">
      <c r="A71" s="156" t="s">
        <v>445</v>
      </c>
      <c r="B71" s="156" t="s">
        <v>1341</v>
      </c>
      <c r="C71" s="157">
        <v>87745</v>
      </c>
      <c r="E71" s="162" t="s">
        <v>870</v>
      </c>
      <c r="F71" s="30" t="s">
        <v>755</v>
      </c>
      <c r="G71" s="71" t="s">
        <v>26</v>
      </c>
      <c r="H71" s="31">
        <v>85.84</v>
      </c>
      <c r="I71" s="172">
        <v>50.75</v>
      </c>
      <c r="J71" s="173">
        <f t="shared" si="24"/>
        <v>63.55</v>
      </c>
      <c r="K71" s="173">
        <f t="shared" si="25"/>
        <v>5455.13</v>
      </c>
    </row>
    <row r="72" spans="1:11" ht="30">
      <c r="E72" s="164" t="s">
        <v>483</v>
      </c>
      <c r="F72" s="165" t="s">
        <v>647</v>
      </c>
      <c r="G72" s="166"/>
      <c r="H72" s="167"/>
      <c r="I72" s="171"/>
      <c r="J72" s="171"/>
      <c r="K72" s="171">
        <f>SUM(K73:K76)</f>
        <v>20536.23</v>
      </c>
    </row>
    <row r="73" spans="1:11" s="1" customFormat="1" ht="76.5" outlineLevel="1">
      <c r="A73" s="156" t="s">
        <v>445</v>
      </c>
      <c r="B73" s="156" t="s">
        <v>1341</v>
      </c>
      <c r="C73" s="157">
        <v>98546</v>
      </c>
      <c r="E73" s="162" t="s">
        <v>648</v>
      </c>
      <c r="F73" s="30" t="s">
        <v>756</v>
      </c>
      <c r="G73" s="71" t="s">
        <v>26</v>
      </c>
      <c r="H73" s="31">
        <v>94.08</v>
      </c>
      <c r="I73" s="172">
        <v>108.51</v>
      </c>
      <c r="J73" s="173">
        <f t="shared" ref="J73:J76" si="26">ROUND(I73+I73*$K$8,2)</f>
        <v>135.88</v>
      </c>
      <c r="K73" s="173">
        <f t="shared" ref="K73:K76" si="27">IF(J73=" "," ",ROUND(H73*J73,2))</f>
        <v>12783.59</v>
      </c>
    </row>
    <row r="74" spans="1:11" s="1" customFormat="1" ht="38.25" outlineLevel="1">
      <c r="A74" s="156" t="s">
        <v>445</v>
      </c>
      <c r="B74" s="156" t="s">
        <v>1341</v>
      </c>
      <c r="C74" s="157">
        <v>98565</v>
      </c>
      <c r="E74" s="162" t="s">
        <v>649</v>
      </c>
      <c r="F74" s="30" t="s">
        <v>757</v>
      </c>
      <c r="G74" s="71" t="s">
        <v>26</v>
      </c>
      <c r="H74" s="31">
        <v>85.84</v>
      </c>
      <c r="I74" s="172">
        <v>50.71</v>
      </c>
      <c r="J74" s="173">
        <f t="shared" si="26"/>
        <v>63.5</v>
      </c>
      <c r="K74" s="173">
        <f t="shared" si="27"/>
        <v>5450.84</v>
      </c>
    </row>
    <row r="75" spans="1:11" s="1" customFormat="1" ht="38.25" outlineLevel="1">
      <c r="A75" s="156" t="s">
        <v>445</v>
      </c>
      <c r="B75" s="156" t="s">
        <v>1341</v>
      </c>
      <c r="C75" s="157">
        <v>98566</v>
      </c>
      <c r="E75" s="162" t="s">
        <v>650</v>
      </c>
      <c r="F75" s="30" t="s">
        <v>758</v>
      </c>
      <c r="G75" s="71" t="s">
        <v>26</v>
      </c>
      <c r="H75" s="31">
        <v>28.84</v>
      </c>
      <c r="I75" s="172">
        <v>62.35</v>
      </c>
      <c r="J75" s="173">
        <f t="shared" si="26"/>
        <v>78.069999999999993</v>
      </c>
      <c r="K75" s="173">
        <f t="shared" si="27"/>
        <v>2251.54</v>
      </c>
    </row>
    <row r="76" spans="1:11" s="1" customFormat="1" ht="25.5" outlineLevel="1">
      <c r="A76" s="156" t="s">
        <v>466</v>
      </c>
      <c r="B76" s="156" t="s">
        <v>552</v>
      </c>
      <c r="C76" s="157" t="s">
        <v>86</v>
      </c>
      <c r="E76" s="162" t="s">
        <v>651</v>
      </c>
      <c r="F76" s="30" t="s">
        <v>759</v>
      </c>
      <c r="G76" s="71" t="s">
        <v>57</v>
      </c>
      <c r="H76" s="31">
        <v>2</v>
      </c>
      <c r="I76" s="172">
        <v>20.07</v>
      </c>
      <c r="J76" s="173">
        <f t="shared" si="26"/>
        <v>25.13</v>
      </c>
      <c r="K76" s="173">
        <f t="shared" si="27"/>
        <v>50.26</v>
      </c>
    </row>
    <row r="77" spans="1:11" ht="15">
      <c r="E77" s="164" t="s">
        <v>484</v>
      </c>
      <c r="F77" s="165" t="s">
        <v>633</v>
      </c>
      <c r="G77" s="166"/>
      <c r="H77" s="167"/>
      <c r="I77" s="171"/>
      <c r="J77" s="171"/>
      <c r="K77" s="171">
        <f>SUM(K78:K79)</f>
        <v>14935.849999999999</v>
      </c>
    </row>
    <row r="78" spans="1:11" s="1" customFormat="1" ht="38.25" outlineLevel="1">
      <c r="A78" s="156" t="s">
        <v>402</v>
      </c>
      <c r="B78" s="156" t="s">
        <v>406</v>
      </c>
      <c r="C78" s="157" t="s">
        <v>640</v>
      </c>
      <c r="E78" s="162" t="s">
        <v>653</v>
      </c>
      <c r="F78" s="30" t="s">
        <v>656</v>
      </c>
      <c r="G78" s="71" t="s">
        <v>26</v>
      </c>
      <c r="H78" s="31">
        <v>64.02</v>
      </c>
      <c r="I78" s="172">
        <v>151.96</v>
      </c>
      <c r="J78" s="173">
        <f>ROUND(I78+I78*$K$8,2)</f>
        <v>190.28</v>
      </c>
      <c r="K78" s="173">
        <f>IF(J78=" "," ",ROUND(H78*J78,2))</f>
        <v>12181.73</v>
      </c>
    </row>
    <row r="79" spans="1:11" s="1" customFormat="1" ht="38.25" outlineLevel="1">
      <c r="A79" s="156" t="s">
        <v>402</v>
      </c>
      <c r="B79" s="156" t="s">
        <v>406</v>
      </c>
      <c r="C79" s="157" t="s">
        <v>652</v>
      </c>
      <c r="E79" s="162" t="s">
        <v>657</v>
      </c>
      <c r="F79" s="30" t="s">
        <v>655</v>
      </c>
      <c r="G79" s="71" t="s">
        <v>26</v>
      </c>
      <c r="H79" s="31">
        <v>14.16</v>
      </c>
      <c r="I79" s="172">
        <v>155.33000000000001</v>
      </c>
      <c r="J79" s="173">
        <f t="shared" ref="J79" si="28">ROUND(I79+I79*$K$8,2)</f>
        <v>194.5</v>
      </c>
      <c r="K79" s="173">
        <f t="shared" ref="K79" si="29">IF(J79=" "," ",ROUND(H79*J79,2))</f>
        <v>2754.12</v>
      </c>
    </row>
    <row r="80" spans="1:11" ht="15.75">
      <c r="E80" s="72">
        <v>4</v>
      </c>
      <c r="F80" s="72" t="s">
        <v>574</v>
      </c>
      <c r="G80" s="73"/>
      <c r="H80" s="74"/>
      <c r="I80" s="170"/>
      <c r="J80" s="170"/>
      <c r="K80" s="170">
        <f>K81+K84+K86</f>
        <v>150329.24</v>
      </c>
    </row>
    <row r="81" spans="1:11" ht="15">
      <c r="E81" s="164" t="s">
        <v>485</v>
      </c>
      <c r="F81" s="165" t="s">
        <v>658</v>
      </c>
      <c r="G81" s="166"/>
      <c r="H81" s="167"/>
      <c r="I81" s="171"/>
      <c r="J81" s="171"/>
      <c r="K81" s="171">
        <f>SUM(K82:K83)</f>
        <v>77222.259999999995</v>
      </c>
    </row>
    <row r="82" spans="1:11" s="1" customFormat="1" ht="38.25" outlineLevel="1">
      <c r="A82" s="156" t="s">
        <v>466</v>
      </c>
      <c r="B82" s="156" t="s">
        <v>552</v>
      </c>
      <c r="C82" s="157" t="s">
        <v>90</v>
      </c>
      <c r="E82" s="162" t="s">
        <v>673</v>
      </c>
      <c r="F82" s="30" t="s">
        <v>760</v>
      </c>
      <c r="G82" s="71" t="s">
        <v>26</v>
      </c>
      <c r="H82" s="31">
        <v>695.6</v>
      </c>
      <c r="I82" s="172">
        <v>70.02</v>
      </c>
      <c r="J82" s="173">
        <f>ROUND(I82+I82*$K$8,2)</f>
        <v>87.68</v>
      </c>
      <c r="K82" s="173">
        <f>IF(J82=" "," ",ROUND(H82*J82,2))</f>
        <v>60990.21</v>
      </c>
    </row>
    <row r="83" spans="1:11" s="1" customFormat="1" ht="38.25" outlineLevel="1">
      <c r="A83" s="156" t="s">
        <v>402</v>
      </c>
      <c r="B83" s="156" t="s">
        <v>406</v>
      </c>
      <c r="C83" s="157" t="s">
        <v>852</v>
      </c>
      <c r="E83" s="162" t="s">
        <v>674</v>
      </c>
      <c r="F83" s="30" t="s">
        <v>1345</v>
      </c>
      <c r="G83" s="71" t="s">
        <v>26</v>
      </c>
      <c r="H83" s="31">
        <v>86.9</v>
      </c>
      <c r="I83" s="172">
        <v>149.16999999999999</v>
      </c>
      <c r="J83" s="173">
        <f t="shared" ref="J83" si="30">ROUND(I83+I83*$K$8,2)</f>
        <v>186.79</v>
      </c>
      <c r="K83" s="173">
        <f t="shared" ref="K83" si="31">IF(J83=" "," ",ROUND(H83*J83,2))</f>
        <v>16232.05</v>
      </c>
    </row>
    <row r="84" spans="1:11" ht="15">
      <c r="E84" s="164" t="s">
        <v>486</v>
      </c>
      <c r="F84" s="165" t="s">
        <v>667</v>
      </c>
      <c r="G84" s="166"/>
      <c r="H84" s="167"/>
      <c r="I84" s="171"/>
      <c r="J84" s="171"/>
      <c r="K84" s="171">
        <f>SUM(K85:K85)</f>
        <v>8340.7999999999993</v>
      </c>
    </row>
    <row r="85" spans="1:11" s="1" customFormat="1" ht="25.5" outlineLevel="1">
      <c r="A85" s="156" t="s">
        <v>445</v>
      </c>
      <c r="B85" s="156" t="s">
        <v>1341</v>
      </c>
      <c r="C85" s="157">
        <v>87414</v>
      </c>
      <c r="E85" s="162" t="s">
        <v>675</v>
      </c>
      <c r="F85" s="30" t="s">
        <v>761</v>
      </c>
      <c r="G85" s="71" t="s">
        <v>26</v>
      </c>
      <c r="H85" s="31">
        <v>260</v>
      </c>
      <c r="I85" s="172">
        <v>25.62</v>
      </c>
      <c r="J85" s="173">
        <f>ROUND(I85+I85*$K$8,2)</f>
        <v>32.08</v>
      </c>
      <c r="K85" s="173">
        <f>IF(J85=" "," ",ROUND(H85*J85,2))</f>
        <v>8340.7999999999993</v>
      </c>
    </row>
    <row r="86" spans="1:11" ht="15">
      <c r="E86" s="164" t="s">
        <v>487</v>
      </c>
      <c r="F86" s="165" t="s">
        <v>666</v>
      </c>
      <c r="G86" s="166"/>
      <c r="H86" s="167"/>
      <c r="I86" s="171"/>
      <c r="J86" s="171"/>
      <c r="K86" s="171">
        <f>SUM(K87:K89)</f>
        <v>64766.18</v>
      </c>
    </row>
    <row r="87" spans="1:11" s="1" customFormat="1" ht="25.5" outlineLevel="1">
      <c r="A87" s="156" t="s">
        <v>445</v>
      </c>
      <c r="B87" s="156" t="s">
        <v>1341</v>
      </c>
      <c r="C87" s="157">
        <v>87879</v>
      </c>
      <c r="E87" s="162" t="s">
        <v>676</v>
      </c>
      <c r="F87" s="30" t="s">
        <v>754</v>
      </c>
      <c r="G87" s="71" t="s">
        <v>26</v>
      </c>
      <c r="H87" s="31">
        <v>1391.2</v>
      </c>
      <c r="I87" s="172">
        <v>4.24</v>
      </c>
      <c r="J87" s="173">
        <f>ROUND(I87+I87*$K$8,2)</f>
        <v>5.31</v>
      </c>
      <c r="K87" s="173">
        <f>IF(J87=" "," ",ROUND(H87*J87,2))</f>
        <v>7387.27</v>
      </c>
    </row>
    <row r="88" spans="1:11" s="1" customFormat="1" ht="51" outlineLevel="1">
      <c r="A88" s="156" t="s">
        <v>445</v>
      </c>
      <c r="B88" s="156" t="s">
        <v>1341</v>
      </c>
      <c r="C88" s="157">
        <v>87529</v>
      </c>
      <c r="E88" s="162" t="s">
        <v>677</v>
      </c>
      <c r="F88" s="30" t="s">
        <v>763</v>
      </c>
      <c r="G88" s="71" t="s">
        <v>26</v>
      </c>
      <c r="H88" s="31">
        <v>708.42650000000015</v>
      </c>
      <c r="I88" s="172">
        <v>34.6</v>
      </c>
      <c r="J88" s="173">
        <f t="shared" ref="J88:J89" si="32">ROUND(I88+I88*$K$8,2)</f>
        <v>43.33</v>
      </c>
      <c r="K88" s="173">
        <f t="shared" ref="K88:K89" si="33">IF(J88=" "," ",ROUND(H88*J88,2))</f>
        <v>30696.12</v>
      </c>
    </row>
    <row r="89" spans="1:11" s="1" customFormat="1" ht="38.25" outlineLevel="1">
      <c r="A89" s="156" t="s">
        <v>445</v>
      </c>
      <c r="B89" s="156" t="s">
        <v>1341</v>
      </c>
      <c r="C89" s="157">
        <v>87535</v>
      </c>
      <c r="E89" s="162" t="s">
        <v>678</v>
      </c>
      <c r="F89" s="30" t="s">
        <v>764</v>
      </c>
      <c r="G89" s="71" t="s">
        <v>26</v>
      </c>
      <c r="H89" s="31">
        <v>682.7734999999999</v>
      </c>
      <c r="I89" s="172">
        <v>31.21</v>
      </c>
      <c r="J89" s="173">
        <f t="shared" si="32"/>
        <v>39.08</v>
      </c>
      <c r="K89" s="173">
        <f t="shared" si="33"/>
        <v>26682.79</v>
      </c>
    </row>
    <row r="90" spans="1:11" ht="31.5">
      <c r="E90" s="72">
        <v>5</v>
      </c>
      <c r="F90" s="180" t="s">
        <v>571</v>
      </c>
      <c r="G90" s="73"/>
      <c r="H90" s="74"/>
      <c r="I90" s="170"/>
      <c r="J90" s="170"/>
      <c r="K90" s="170">
        <f>K91+K98+K116+K130</f>
        <v>105393.55999999998</v>
      </c>
    </row>
    <row r="91" spans="1:11" ht="15">
      <c r="E91" s="164" t="s">
        <v>488</v>
      </c>
      <c r="F91" s="165" t="s">
        <v>659</v>
      </c>
      <c r="G91" s="166"/>
      <c r="H91" s="167"/>
      <c r="I91" s="171"/>
      <c r="J91" s="171"/>
      <c r="K91" s="171">
        <f>SUM(K92:K97)</f>
        <v>22491.890000000003</v>
      </c>
    </row>
    <row r="92" spans="1:11" s="1" customFormat="1" ht="25.5" outlineLevel="1">
      <c r="A92" s="156" t="s">
        <v>445</v>
      </c>
      <c r="B92" s="156" t="s">
        <v>1341</v>
      </c>
      <c r="C92" s="157">
        <v>93358</v>
      </c>
      <c r="E92" s="162" t="s">
        <v>841</v>
      </c>
      <c r="F92" s="30" t="s">
        <v>229</v>
      </c>
      <c r="G92" s="71" t="s">
        <v>27</v>
      </c>
      <c r="H92" s="31">
        <v>32</v>
      </c>
      <c r="I92" s="172">
        <v>73.3</v>
      </c>
      <c r="J92" s="173">
        <f>ROUND(I92+I92*$K$8,2)</f>
        <v>91.79</v>
      </c>
      <c r="K92" s="173">
        <f>IF(J92=" "," ",ROUND(H92*J92,2))</f>
        <v>2937.28</v>
      </c>
    </row>
    <row r="93" spans="1:11" s="1" customFormat="1" ht="25.5" outlineLevel="1">
      <c r="A93" s="156" t="s">
        <v>445</v>
      </c>
      <c r="B93" s="156" t="s">
        <v>1341</v>
      </c>
      <c r="C93" s="157">
        <v>93382</v>
      </c>
      <c r="E93" s="162" t="s">
        <v>842</v>
      </c>
      <c r="F93" s="30" t="s">
        <v>432</v>
      </c>
      <c r="G93" s="71" t="s">
        <v>27</v>
      </c>
      <c r="H93" s="31">
        <v>32</v>
      </c>
      <c r="I93" s="172">
        <v>23.75</v>
      </c>
      <c r="J93" s="173">
        <f t="shared" ref="J93:J97" si="34">ROUND(I93+I93*$K$8,2)</f>
        <v>29.74</v>
      </c>
      <c r="K93" s="173">
        <f t="shared" ref="K93:K97" si="35">IF(J93=" "," ",ROUND(H93*J93,2))</f>
        <v>951.68</v>
      </c>
    </row>
    <row r="94" spans="1:11" s="1" customFormat="1" ht="38.25" outlineLevel="1">
      <c r="A94" s="156" t="s">
        <v>1370</v>
      </c>
      <c r="B94" s="156" t="s">
        <v>552</v>
      </c>
      <c r="C94" s="157" t="s">
        <v>126</v>
      </c>
      <c r="E94" s="162" t="s">
        <v>843</v>
      </c>
      <c r="F94" s="30" t="s">
        <v>165</v>
      </c>
      <c r="G94" s="71" t="s">
        <v>29</v>
      </c>
      <c r="H94" s="31">
        <v>48</v>
      </c>
      <c r="I94" s="172">
        <v>32.31</v>
      </c>
      <c r="J94" s="173">
        <f t="shared" si="34"/>
        <v>40.46</v>
      </c>
      <c r="K94" s="173">
        <f t="shared" si="35"/>
        <v>1942.08</v>
      </c>
    </row>
    <row r="95" spans="1:11" s="1" customFormat="1" ht="38.25" outlineLevel="1">
      <c r="A95" s="156" t="s">
        <v>1370</v>
      </c>
      <c r="B95" s="156" t="s">
        <v>552</v>
      </c>
      <c r="C95" s="157" t="s">
        <v>127</v>
      </c>
      <c r="E95" s="162" t="s">
        <v>845</v>
      </c>
      <c r="F95" s="30" t="s">
        <v>166</v>
      </c>
      <c r="G95" s="71" t="s">
        <v>29</v>
      </c>
      <c r="H95" s="31">
        <v>70</v>
      </c>
      <c r="I95" s="172">
        <v>61.65</v>
      </c>
      <c r="J95" s="173">
        <f t="shared" si="34"/>
        <v>77.2</v>
      </c>
      <c r="K95" s="173">
        <f t="shared" si="35"/>
        <v>5404</v>
      </c>
    </row>
    <row r="96" spans="1:11" s="1" customFormat="1" ht="63.75" outlineLevel="1">
      <c r="A96" s="156" t="s">
        <v>1370</v>
      </c>
      <c r="B96" s="156" t="s">
        <v>552</v>
      </c>
      <c r="C96" s="157" t="s">
        <v>134</v>
      </c>
      <c r="E96" s="162" t="s">
        <v>846</v>
      </c>
      <c r="F96" s="30" t="s">
        <v>563</v>
      </c>
      <c r="G96" s="71" t="s">
        <v>57</v>
      </c>
      <c r="H96" s="31">
        <v>8</v>
      </c>
      <c r="I96" s="172">
        <v>748.77</v>
      </c>
      <c r="J96" s="173">
        <f t="shared" si="34"/>
        <v>937.61</v>
      </c>
      <c r="K96" s="173">
        <f t="shared" si="35"/>
        <v>7500.88</v>
      </c>
    </row>
    <row r="97" spans="1:11" s="1" customFormat="1" ht="63.75" outlineLevel="1">
      <c r="A97" s="156" t="s">
        <v>1370</v>
      </c>
      <c r="B97" s="156" t="s">
        <v>552</v>
      </c>
      <c r="C97" s="157" t="s">
        <v>133</v>
      </c>
      <c r="E97" s="162" t="s">
        <v>844</v>
      </c>
      <c r="F97" s="30" t="s">
        <v>562</v>
      </c>
      <c r="G97" s="71" t="s">
        <v>57</v>
      </c>
      <c r="H97" s="31">
        <v>3</v>
      </c>
      <c r="I97" s="172">
        <v>999.83</v>
      </c>
      <c r="J97" s="173">
        <f t="shared" si="34"/>
        <v>1251.99</v>
      </c>
      <c r="K97" s="173">
        <f t="shared" si="35"/>
        <v>3755.97</v>
      </c>
    </row>
    <row r="98" spans="1:11" ht="15">
      <c r="E98" s="164" t="s">
        <v>489</v>
      </c>
      <c r="F98" s="165" t="s">
        <v>660</v>
      </c>
      <c r="G98" s="166"/>
      <c r="H98" s="167"/>
      <c r="I98" s="171"/>
      <c r="J98" s="171"/>
      <c r="K98" s="171">
        <f>SUM(K99:K115)</f>
        <v>30286.399999999991</v>
      </c>
    </row>
    <row r="99" spans="1:11" s="1" customFormat="1" ht="25.5" outlineLevel="1">
      <c r="A99" s="156" t="s">
        <v>445</v>
      </c>
      <c r="B99" s="156" t="s">
        <v>1341</v>
      </c>
      <c r="C99" s="157">
        <v>93358</v>
      </c>
      <c r="E99" s="162" t="s">
        <v>784</v>
      </c>
      <c r="F99" s="30" t="s">
        <v>229</v>
      </c>
      <c r="G99" s="71" t="s">
        <v>27</v>
      </c>
      <c r="H99" s="31">
        <v>11.4</v>
      </c>
      <c r="I99" s="172">
        <v>73.3</v>
      </c>
      <c r="J99" s="173">
        <f>ROUND(I99+I99*$K$8,2)</f>
        <v>91.79</v>
      </c>
      <c r="K99" s="173">
        <f>IF(J99=" "," ",ROUND(H99*J99,2))</f>
        <v>1046.4100000000001</v>
      </c>
    </row>
    <row r="100" spans="1:11" s="1" customFormat="1" ht="25.5" outlineLevel="1">
      <c r="A100" s="156" t="s">
        <v>445</v>
      </c>
      <c r="B100" s="156" t="s">
        <v>1341</v>
      </c>
      <c r="C100" s="157">
        <v>93382</v>
      </c>
      <c r="E100" s="162" t="s">
        <v>789</v>
      </c>
      <c r="F100" s="30" t="s">
        <v>432</v>
      </c>
      <c r="G100" s="71" t="s">
        <v>27</v>
      </c>
      <c r="H100" s="31">
        <v>11.4</v>
      </c>
      <c r="I100" s="172">
        <v>23.75</v>
      </c>
      <c r="J100" s="173">
        <f t="shared" ref="J100:J115" si="36">ROUND(I100+I100*$K$8,2)</f>
        <v>29.74</v>
      </c>
      <c r="K100" s="173">
        <f t="shared" ref="K100:K115" si="37">IF(J100=" "," ",ROUND(H100*J100,2))</f>
        <v>339.04</v>
      </c>
    </row>
    <row r="101" spans="1:11" s="1" customFormat="1" ht="38.25" outlineLevel="1">
      <c r="A101" s="156" t="s">
        <v>445</v>
      </c>
      <c r="B101" s="156" t="s">
        <v>1341</v>
      </c>
      <c r="C101" s="157">
        <v>91222</v>
      </c>
      <c r="E101" s="162" t="s">
        <v>790</v>
      </c>
      <c r="F101" s="30" t="s">
        <v>429</v>
      </c>
      <c r="G101" s="71" t="s">
        <v>29</v>
      </c>
      <c r="H101" s="31">
        <v>100</v>
      </c>
      <c r="I101" s="172">
        <v>7.84</v>
      </c>
      <c r="J101" s="173">
        <f t="shared" si="36"/>
        <v>9.82</v>
      </c>
      <c r="K101" s="173">
        <f t="shared" si="37"/>
        <v>982</v>
      </c>
    </row>
    <row r="102" spans="1:11" s="1" customFormat="1" ht="38.25" outlineLevel="1">
      <c r="A102" s="156" t="s">
        <v>402</v>
      </c>
      <c r="B102" s="156" t="s">
        <v>406</v>
      </c>
      <c r="C102" s="157" t="s">
        <v>751</v>
      </c>
      <c r="E102" s="162" t="s">
        <v>791</v>
      </c>
      <c r="F102" s="30" t="s">
        <v>788</v>
      </c>
      <c r="G102" s="71" t="s">
        <v>724</v>
      </c>
      <c r="H102" s="31">
        <v>4</v>
      </c>
      <c r="I102" s="172">
        <v>1433.2900000000002</v>
      </c>
      <c r="J102" s="173">
        <f t="shared" si="36"/>
        <v>1794.77</v>
      </c>
      <c r="K102" s="173">
        <f t="shared" si="37"/>
        <v>7179.08</v>
      </c>
    </row>
    <row r="103" spans="1:11" s="1" customFormat="1" ht="25.5" outlineLevel="1">
      <c r="A103" s="156" t="s">
        <v>445</v>
      </c>
      <c r="B103" s="156" t="s">
        <v>1341</v>
      </c>
      <c r="C103" s="157">
        <v>94796</v>
      </c>
      <c r="E103" s="162" t="s">
        <v>792</v>
      </c>
      <c r="F103" s="30" t="s">
        <v>227</v>
      </c>
      <c r="G103" s="71" t="s">
        <v>57</v>
      </c>
      <c r="H103" s="31">
        <v>1</v>
      </c>
      <c r="I103" s="172">
        <v>36.93</v>
      </c>
      <c r="J103" s="173">
        <f t="shared" ref="J103" si="38">ROUND(I103+I103*$K$8,2)</f>
        <v>46.24</v>
      </c>
      <c r="K103" s="173">
        <f t="shared" ref="K103" si="39">IF(J103=" "," ",ROUND(H103*J103,2))</f>
        <v>46.24</v>
      </c>
    </row>
    <row r="104" spans="1:11" s="1" customFormat="1" ht="38.25" outlineLevel="1">
      <c r="A104" s="156" t="s">
        <v>445</v>
      </c>
      <c r="B104" s="156" t="s">
        <v>1341</v>
      </c>
      <c r="C104" s="157">
        <v>94714</v>
      </c>
      <c r="E104" s="162" t="s">
        <v>793</v>
      </c>
      <c r="F104" s="30" t="s">
        <v>531</v>
      </c>
      <c r="G104" s="71" t="s">
        <v>57</v>
      </c>
      <c r="H104" s="31">
        <v>7</v>
      </c>
      <c r="I104" s="172">
        <v>298.75</v>
      </c>
      <c r="J104" s="173">
        <f t="shared" si="36"/>
        <v>374.09</v>
      </c>
      <c r="K104" s="173">
        <f t="shared" si="37"/>
        <v>2618.63</v>
      </c>
    </row>
    <row r="105" spans="1:11" s="1" customFormat="1" ht="38.25" outlineLevel="1">
      <c r="A105" s="156" t="s">
        <v>445</v>
      </c>
      <c r="B105" s="156" t="s">
        <v>1341</v>
      </c>
      <c r="C105" s="157">
        <v>94704</v>
      </c>
      <c r="E105" s="162" t="s">
        <v>794</v>
      </c>
      <c r="F105" s="30" t="s">
        <v>530</v>
      </c>
      <c r="G105" s="71" t="s">
        <v>57</v>
      </c>
      <c r="H105" s="31">
        <v>1</v>
      </c>
      <c r="I105" s="172">
        <v>23.93</v>
      </c>
      <c r="J105" s="173">
        <f t="shared" ref="J105" si="40">ROUND(I105+I105*$K$8,2)</f>
        <v>29.97</v>
      </c>
      <c r="K105" s="173">
        <f t="shared" ref="K105" si="41">IF(J105=" "," ",ROUND(H105*J105,2))</f>
        <v>29.97</v>
      </c>
    </row>
    <row r="106" spans="1:11" s="1" customFormat="1" ht="25.5" outlineLevel="1">
      <c r="A106" s="156" t="s">
        <v>402</v>
      </c>
      <c r="B106" s="156" t="s">
        <v>406</v>
      </c>
      <c r="C106" s="157" t="s">
        <v>785</v>
      </c>
      <c r="E106" s="162" t="s">
        <v>795</v>
      </c>
      <c r="F106" s="30" t="s">
        <v>177</v>
      </c>
      <c r="G106" s="71" t="s">
        <v>29</v>
      </c>
      <c r="H106" s="31">
        <v>50</v>
      </c>
      <c r="I106" s="172">
        <v>76.180000000000007</v>
      </c>
      <c r="J106" s="173">
        <f t="shared" si="36"/>
        <v>95.39</v>
      </c>
      <c r="K106" s="173">
        <f t="shared" si="37"/>
        <v>4769.5</v>
      </c>
    </row>
    <row r="107" spans="1:11" s="1" customFormat="1" ht="25.5" outlineLevel="1">
      <c r="A107" s="156" t="s">
        <v>402</v>
      </c>
      <c r="B107" s="156" t="s">
        <v>406</v>
      </c>
      <c r="C107" s="157" t="s">
        <v>805</v>
      </c>
      <c r="E107" s="162" t="s">
        <v>796</v>
      </c>
      <c r="F107" s="30" t="s">
        <v>176</v>
      </c>
      <c r="G107" s="71" t="s">
        <v>29</v>
      </c>
      <c r="H107" s="31">
        <v>50</v>
      </c>
      <c r="I107" s="172">
        <v>24.78</v>
      </c>
      <c r="J107" s="173">
        <f t="shared" si="36"/>
        <v>31.03</v>
      </c>
      <c r="K107" s="173">
        <f t="shared" si="37"/>
        <v>1551.5</v>
      </c>
    </row>
    <row r="108" spans="1:11" s="1" customFormat="1" ht="25.5" outlineLevel="1">
      <c r="A108" s="156" t="s">
        <v>402</v>
      </c>
      <c r="B108" s="156" t="s">
        <v>406</v>
      </c>
      <c r="C108" s="157" t="s">
        <v>807</v>
      </c>
      <c r="E108" s="162" t="s">
        <v>797</v>
      </c>
      <c r="F108" s="30" t="s">
        <v>175</v>
      </c>
      <c r="G108" s="71" t="s">
        <v>29</v>
      </c>
      <c r="H108" s="31">
        <v>50</v>
      </c>
      <c r="I108" s="172">
        <v>15.190000000000001</v>
      </c>
      <c r="J108" s="173">
        <f t="shared" ref="J108" si="42">ROUND(I108+I108*$K$8,2)</f>
        <v>19.02</v>
      </c>
      <c r="K108" s="173">
        <f t="shared" ref="K108" si="43">IF(J108=" "," ",ROUND(H108*J108,2))</f>
        <v>951</v>
      </c>
    </row>
    <row r="109" spans="1:11" s="1" customFormat="1" ht="25.5" outlineLevel="1">
      <c r="A109" s="156" t="s">
        <v>402</v>
      </c>
      <c r="B109" s="156" t="s">
        <v>406</v>
      </c>
      <c r="C109" s="157" t="s">
        <v>809</v>
      </c>
      <c r="E109" s="162" t="s">
        <v>798</v>
      </c>
      <c r="F109" s="30" t="s">
        <v>174</v>
      </c>
      <c r="G109" s="71" t="s">
        <v>29</v>
      </c>
      <c r="H109" s="31">
        <v>300</v>
      </c>
      <c r="I109" s="172">
        <v>6.9599999999999982</v>
      </c>
      <c r="J109" s="173">
        <f t="shared" si="36"/>
        <v>8.7200000000000006</v>
      </c>
      <c r="K109" s="173">
        <f t="shared" si="37"/>
        <v>2616</v>
      </c>
    </row>
    <row r="110" spans="1:11" s="1" customFormat="1" ht="25.5" outlineLevel="1">
      <c r="A110" s="156" t="s">
        <v>402</v>
      </c>
      <c r="B110" s="156" t="s">
        <v>406</v>
      </c>
      <c r="C110" s="157" t="s">
        <v>811</v>
      </c>
      <c r="E110" s="162" t="s">
        <v>799</v>
      </c>
      <c r="F110" s="30" t="s">
        <v>173</v>
      </c>
      <c r="G110" s="71" t="s">
        <v>29</v>
      </c>
      <c r="H110" s="31">
        <v>50</v>
      </c>
      <c r="I110" s="172">
        <v>5.9999999999999991</v>
      </c>
      <c r="J110" s="173">
        <f t="shared" si="36"/>
        <v>7.51</v>
      </c>
      <c r="K110" s="173">
        <f t="shared" si="37"/>
        <v>375.5</v>
      </c>
    </row>
    <row r="111" spans="1:11" s="1" customFormat="1" ht="38.25" outlineLevel="1">
      <c r="A111" s="156" t="s">
        <v>1370</v>
      </c>
      <c r="B111" s="156" t="s">
        <v>552</v>
      </c>
      <c r="C111" s="157" t="s">
        <v>141</v>
      </c>
      <c r="E111" s="162" t="s">
        <v>800</v>
      </c>
      <c r="F111" s="30" t="s">
        <v>291</v>
      </c>
      <c r="G111" s="71" t="s">
        <v>57</v>
      </c>
      <c r="H111" s="31">
        <v>4</v>
      </c>
      <c r="I111" s="172">
        <v>546.22</v>
      </c>
      <c r="J111" s="173">
        <f t="shared" si="36"/>
        <v>683.98</v>
      </c>
      <c r="K111" s="173">
        <f t="shared" si="37"/>
        <v>2735.92</v>
      </c>
    </row>
    <row r="112" spans="1:11" s="1" customFormat="1" ht="38.25" outlineLevel="1">
      <c r="A112" s="156" t="s">
        <v>445</v>
      </c>
      <c r="B112" s="156" t="s">
        <v>1341</v>
      </c>
      <c r="C112" s="157">
        <v>94794</v>
      </c>
      <c r="E112" s="162" t="s">
        <v>801</v>
      </c>
      <c r="F112" s="30" t="s">
        <v>226</v>
      </c>
      <c r="G112" s="71" t="s">
        <v>57</v>
      </c>
      <c r="H112" s="31">
        <v>15</v>
      </c>
      <c r="I112" s="172">
        <v>223.88</v>
      </c>
      <c r="J112" s="173">
        <f t="shared" si="36"/>
        <v>280.33999999999997</v>
      </c>
      <c r="K112" s="173">
        <f t="shared" si="37"/>
        <v>4205.1000000000004</v>
      </c>
    </row>
    <row r="113" spans="1:11" s="1" customFormat="1" ht="38.25" outlineLevel="1">
      <c r="A113" s="156" t="s">
        <v>445</v>
      </c>
      <c r="B113" s="156" t="s">
        <v>1341</v>
      </c>
      <c r="C113" s="157">
        <v>89987</v>
      </c>
      <c r="E113" s="162" t="s">
        <v>802</v>
      </c>
      <c r="F113" s="30" t="s">
        <v>225</v>
      </c>
      <c r="G113" s="71" t="s">
        <v>57</v>
      </c>
      <c r="H113" s="31">
        <v>2</v>
      </c>
      <c r="I113" s="172">
        <v>126.25</v>
      </c>
      <c r="J113" s="173">
        <f t="shared" si="36"/>
        <v>158.09</v>
      </c>
      <c r="K113" s="173">
        <f t="shared" si="37"/>
        <v>316.18</v>
      </c>
    </row>
    <row r="114" spans="1:11" s="1" customFormat="1" ht="38.25" outlineLevel="1">
      <c r="A114" s="156" t="s">
        <v>445</v>
      </c>
      <c r="B114" s="156" t="s">
        <v>1341</v>
      </c>
      <c r="C114" s="157">
        <v>95635</v>
      </c>
      <c r="E114" s="162" t="s">
        <v>803</v>
      </c>
      <c r="F114" s="30" t="s">
        <v>1336</v>
      </c>
      <c r="G114" s="71" t="s">
        <v>57</v>
      </c>
      <c r="H114" s="31">
        <v>1</v>
      </c>
      <c r="I114" s="172">
        <v>196.35</v>
      </c>
      <c r="J114" s="173">
        <f t="shared" ref="J114" si="44">ROUND(I114+I114*$K$8,2)</f>
        <v>245.87</v>
      </c>
      <c r="K114" s="173">
        <f t="shared" ref="K114" si="45">IF(J114=" "," ",ROUND(H114*J114,2))</f>
        <v>245.87</v>
      </c>
    </row>
    <row r="115" spans="1:11" s="1" customFormat="1" ht="25.5" outlineLevel="1">
      <c r="A115" s="156" t="s">
        <v>445</v>
      </c>
      <c r="B115" s="156" t="s">
        <v>1341</v>
      </c>
      <c r="C115" s="157">
        <v>95675</v>
      </c>
      <c r="E115" s="162" t="s">
        <v>804</v>
      </c>
      <c r="F115" s="30" t="s">
        <v>538</v>
      </c>
      <c r="G115" s="71" t="s">
        <v>57</v>
      </c>
      <c r="H115" s="31">
        <v>1</v>
      </c>
      <c r="I115" s="172">
        <v>222.38</v>
      </c>
      <c r="J115" s="173">
        <f t="shared" si="36"/>
        <v>278.45999999999998</v>
      </c>
      <c r="K115" s="173">
        <f t="shared" si="37"/>
        <v>278.45999999999998</v>
      </c>
    </row>
    <row r="116" spans="1:11" ht="15">
      <c r="E116" s="164" t="s">
        <v>490</v>
      </c>
      <c r="F116" s="165" t="s">
        <v>661</v>
      </c>
      <c r="G116" s="166"/>
      <c r="H116" s="167"/>
      <c r="I116" s="171"/>
      <c r="J116" s="171"/>
      <c r="K116" s="171">
        <f>SUM(K117:K129)</f>
        <v>27442.679999999993</v>
      </c>
    </row>
    <row r="117" spans="1:11" s="1" customFormat="1" ht="25.5" outlineLevel="1">
      <c r="A117" s="156" t="s">
        <v>445</v>
      </c>
      <c r="B117" s="156" t="s">
        <v>1341</v>
      </c>
      <c r="C117" s="157">
        <v>93358</v>
      </c>
      <c r="E117" s="162" t="s">
        <v>816</v>
      </c>
      <c r="F117" s="30" t="s">
        <v>229</v>
      </c>
      <c r="G117" s="71" t="s">
        <v>27</v>
      </c>
      <c r="H117" s="31">
        <v>28.799999999999997</v>
      </c>
      <c r="I117" s="172">
        <v>73.3</v>
      </c>
      <c r="J117" s="173">
        <f>ROUND(I117+I117*$K$8,2)</f>
        <v>91.79</v>
      </c>
      <c r="K117" s="173">
        <f>IF(J117=" "," ",ROUND(H117*J117,2))</f>
        <v>2643.55</v>
      </c>
    </row>
    <row r="118" spans="1:11" s="1" customFormat="1" ht="25.5" outlineLevel="1">
      <c r="A118" s="156" t="s">
        <v>445</v>
      </c>
      <c r="B118" s="156" t="s">
        <v>1341</v>
      </c>
      <c r="C118" s="157">
        <v>93382</v>
      </c>
      <c r="E118" s="162" t="s">
        <v>817</v>
      </c>
      <c r="F118" s="30" t="s">
        <v>432</v>
      </c>
      <c r="G118" s="71" t="s">
        <v>27</v>
      </c>
      <c r="H118" s="31">
        <v>28.799999999999997</v>
      </c>
      <c r="I118" s="172">
        <v>23.75</v>
      </c>
      <c r="J118" s="173">
        <f t="shared" ref="J118:J129" si="46">ROUND(I118+I118*$K$8,2)</f>
        <v>29.74</v>
      </c>
      <c r="K118" s="173">
        <f t="shared" ref="K118:K129" si="47">IF(J118=" "," ",ROUND(H118*J118,2))</f>
        <v>856.51</v>
      </c>
    </row>
    <row r="119" spans="1:11" s="1" customFormat="1" ht="38.25" outlineLevel="1">
      <c r="A119" s="156" t="s">
        <v>445</v>
      </c>
      <c r="B119" s="156" t="s">
        <v>1341</v>
      </c>
      <c r="C119" s="157">
        <v>91222</v>
      </c>
      <c r="E119" s="162" t="s">
        <v>818</v>
      </c>
      <c r="F119" s="30" t="s">
        <v>429</v>
      </c>
      <c r="G119" s="71" t="s">
        <v>29</v>
      </c>
      <c r="H119" s="31">
        <v>10</v>
      </c>
      <c r="I119" s="172">
        <v>7.84</v>
      </c>
      <c r="J119" s="173">
        <f t="shared" si="46"/>
        <v>9.82</v>
      </c>
      <c r="K119" s="173">
        <f t="shared" si="47"/>
        <v>98.2</v>
      </c>
    </row>
    <row r="120" spans="1:11" s="1" customFormat="1" ht="38.25" outlineLevel="1">
      <c r="A120" s="156" t="s">
        <v>1370</v>
      </c>
      <c r="B120" s="156" t="s">
        <v>552</v>
      </c>
      <c r="C120" s="157" t="s">
        <v>137</v>
      </c>
      <c r="E120" s="162" t="s">
        <v>819</v>
      </c>
      <c r="F120" s="30" t="s">
        <v>169</v>
      </c>
      <c r="G120" s="71" t="s">
        <v>29</v>
      </c>
      <c r="H120" s="31">
        <v>10</v>
      </c>
      <c r="I120" s="172">
        <v>20.37</v>
      </c>
      <c r="J120" s="173">
        <f t="shared" si="46"/>
        <v>25.51</v>
      </c>
      <c r="K120" s="173">
        <f t="shared" si="47"/>
        <v>255.1</v>
      </c>
    </row>
    <row r="121" spans="1:11" s="1" customFormat="1" ht="38.25" outlineLevel="1">
      <c r="A121" s="156" t="s">
        <v>1370</v>
      </c>
      <c r="B121" s="156" t="s">
        <v>552</v>
      </c>
      <c r="C121" s="157" t="s">
        <v>139</v>
      </c>
      <c r="E121" s="162" t="s">
        <v>820</v>
      </c>
      <c r="F121" s="30" t="s">
        <v>171</v>
      </c>
      <c r="G121" s="71" t="s">
        <v>29</v>
      </c>
      <c r="H121" s="31">
        <v>20</v>
      </c>
      <c r="I121" s="172">
        <v>27.08</v>
      </c>
      <c r="J121" s="173">
        <f t="shared" si="46"/>
        <v>33.909999999999997</v>
      </c>
      <c r="K121" s="173">
        <f t="shared" si="47"/>
        <v>678.2</v>
      </c>
    </row>
    <row r="122" spans="1:11" s="1" customFormat="1" ht="38.25" outlineLevel="1">
      <c r="A122" s="156" t="s">
        <v>1370</v>
      </c>
      <c r="B122" s="156" t="s">
        <v>552</v>
      </c>
      <c r="C122" s="157" t="s">
        <v>140</v>
      </c>
      <c r="E122" s="162" t="s">
        <v>821</v>
      </c>
      <c r="F122" s="30" t="s">
        <v>172</v>
      </c>
      <c r="G122" s="71" t="s">
        <v>29</v>
      </c>
      <c r="H122" s="31">
        <v>20</v>
      </c>
      <c r="I122" s="172">
        <v>36.159999999999997</v>
      </c>
      <c r="J122" s="173">
        <f t="shared" si="46"/>
        <v>45.28</v>
      </c>
      <c r="K122" s="173">
        <f t="shared" si="47"/>
        <v>905.6</v>
      </c>
    </row>
    <row r="123" spans="1:11" s="1" customFormat="1" ht="38.25" outlineLevel="1">
      <c r="A123" s="156" t="s">
        <v>1370</v>
      </c>
      <c r="B123" s="156" t="s">
        <v>552</v>
      </c>
      <c r="C123" s="157" t="s">
        <v>138</v>
      </c>
      <c r="E123" s="162" t="s">
        <v>822</v>
      </c>
      <c r="F123" s="30" t="s">
        <v>170</v>
      </c>
      <c r="G123" s="71" t="s">
        <v>29</v>
      </c>
      <c r="H123" s="31">
        <v>150</v>
      </c>
      <c r="I123" s="172">
        <v>38.270000000000003</v>
      </c>
      <c r="J123" s="173">
        <f t="shared" si="46"/>
        <v>47.92</v>
      </c>
      <c r="K123" s="173">
        <f t="shared" si="47"/>
        <v>7188</v>
      </c>
    </row>
    <row r="124" spans="1:11" s="1" customFormat="1" ht="38.25" outlineLevel="1">
      <c r="A124" s="156" t="s">
        <v>445</v>
      </c>
      <c r="B124" s="156" t="s">
        <v>1341</v>
      </c>
      <c r="C124" s="157">
        <v>104328</v>
      </c>
      <c r="E124" s="162" t="s">
        <v>1327</v>
      </c>
      <c r="F124" s="30" t="s">
        <v>305</v>
      </c>
      <c r="G124" s="71" t="s">
        <v>57</v>
      </c>
      <c r="H124" s="31">
        <v>12</v>
      </c>
      <c r="I124" s="172">
        <v>66.28</v>
      </c>
      <c r="J124" s="173">
        <f t="shared" si="46"/>
        <v>83</v>
      </c>
      <c r="K124" s="173">
        <f t="shared" si="47"/>
        <v>996</v>
      </c>
    </row>
    <row r="125" spans="1:11" s="1" customFormat="1" ht="38.25" outlineLevel="1">
      <c r="A125" s="156" t="s">
        <v>445</v>
      </c>
      <c r="B125" s="156" t="s">
        <v>1341</v>
      </c>
      <c r="C125" s="157">
        <v>89709</v>
      </c>
      <c r="E125" s="162" t="s">
        <v>1328</v>
      </c>
      <c r="F125" s="30" t="s">
        <v>304</v>
      </c>
      <c r="G125" s="71" t="s">
        <v>57</v>
      </c>
      <c r="H125" s="31">
        <v>12</v>
      </c>
      <c r="I125" s="172">
        <v>19.649999999999999</v>
      </c>
      <c r="J125" s="173">
        <f t="shared" si="46"/>
        <v>24.61</v>
      </c>
      <c r="K125" s="173">
        <f t="shared" si="47"/>
        <v>295.32</v>
      </c>
    </row>
    <row r="126" spans="1:11" s="1" customFormat="1" ht="51" outlineLevel="1">
      <c r="A126" s="156" t="s">
        <v>1370</v>
      </c>
      <c r="B126" s="156" t="s">
        <v>552</v>
      </c>
      <c r="C126" s="157" t="s">
        <v>125</v>
      </c>
      <c r="E126" s="162" t="s">
        <v>1329</v>
      </c>
      <c r="F126" s="30" t="s">
        <v>164</v>
      </c>
      <c r="G126" s="71" t="s">
        <v>29</v>
      </c>
      <c r="H126" s="31">
        <v>30.75</v>
      </c>
      <c r="I126" s="172">
        <v>112.66</v>
      </c>
      <c r="J126" s="173">
        <f t="shared" si="46"/>
        <v>141.07</v>
      </c>
      <c r="K126" s="173">
        <f t="shared" si="47"/>
        <v>4337.8999999999996</v>
      </c>
    </row>
    <row r="127" spans="1:11" s="1" customFormat="1" ht="38.25" outlineLevel="1">
      <c r="A127" s="156" t="s">
        <v>402</v>
      </c>
      <c r="B127" s="156" t="s">
        <v>406</v>
      </c>
      <c r="C127" s="157" t="s">
        <v>813</v>
      </c>
      <c r="E127" s="162" t="s">
        <v>1330</v>
      </c>
      <c r="F127" s="30" t="s">
        <v>824</v>
      </c>
      <c r="G127" s="71" t="s">
        <v>29</v>
      </c>
      <c r="H127" s="31">
        <v>30.75</v>
      </c>
      <c r="I127" s="172">
        <v>109.91000000000001</v>
      </c>
      <c r="J127" s="173">
        <f t="shared" si="46"/>
        <v>137.63</v>
      </c>
      <c r="K127" s="173">
        <f t="shared" si="47"/>
        <v>4232.12</v>
      </c>
    </row>
    <row r="128" spans="1:11" s="1" customFormat="1" ht="51" outlineLevel="1">
      <c r="A128" s="156" t="s">
        <v>445</v>
      </c>
      <c r="B128" s="156" t="s">
        <v>1341</v>
      </c>
      <c r="C128" s="157">
        <v>98109</v>
      </c>
      <c r="E128" s="162" t="s">
        <v>1331</v>
      </c>
      <c r="F128" s="30" t="s">
        <v>224</v>
      </c>
      <c r="G128" s="71" t="s">
        <v>57</v>
      </c>
      <c r="H128" s="31">
        <v>2</v>
      </c>
      <c r="I128" s="172">
        <v>749.31</v>
      </c>
      <c r="J128" s="173">
        <f t="shared" si="46"/>
        <v>938.29</v>
      </c>
      <c r="K128" s="173">
        <f t="shared" si="47"/>
        <v>1876.58</v>
      </c>
    </row>
    <row r="129" spans="1:11" s="1" customFormat="1" ht="63.75" outlineLevel="1">
      <c r="A129" s="156" t="s">
        <v>1370</v>
      </c>
      <c r="B129" s="156" t="s">
        <v>552</v>
      </c>
      <c r="C129" s="157" t="s">
        <v>135</v>
      </c>
      <c r="E129" s="162" t="s">
        <v>1332</v>
      </c>
      <c r="F129" s="30" t="s">
        <v>561</v>
      </c>
      <c r="G129" s="71" t="s">
        <v>57</v>
      </c>
      <c r="H129" s="31">
        <v>5</v>
      </c>
      <c r="I129" s="172">
        <v>491.87</v>
      </c>
      <c r="J129" s="173">
        <f t="shared" si="46"/>
        <v>615.91999999999996</v>
      </c>
      <c r="K129" s="173">
        <f t="shared" si="47"/>
        <v>3079.6</v>
      </c>
    </row>
    <row r="130" spans="1:11" ht="15">
      <c r="E130" s="164" t="s">
        <v>491</v>
      </c>
      <c r="F130" s="165" t="s">
        <v>662</v>
      </c>
      <c r="G130" s="166"/>
      <c r="H130" s="167"/>
      <c r="I130" s="171"/>
      <c r="J130" s="171"/>
      <c r="K130" s="171">
        <f>SUM(K131:K142)</f>
        <v>25172.59</v>
      </c>
    </row>
    <row r="131" spans="1:11" s="1" customFormat="1" ht="25.5" outlineLevel="1">
      <c r="A131" s="156" t="s">
        <v>445</v>
      </c>
      <c r="B131" s="156" t="s">
        <v>1341</v>
      </c>
      <c r="C131" s="157">
        <v>93358</v>
      </c>
      <c r="E131" s="162" t="s">
        <v>826</v>
      </c>
      <c r="F131" s="30" t="s">
        <v>229</v>
      </c>
      <c r="G131" s="71" t="s">
        <v>27</v>
      </c>
      <c r="H131" s="31">
        <v>38.400000000000006</v>
      </c>
      <c r="I131" s="172">
        <v>73.3</v>
      </c>
      <c r="J131" s="173">
        <f>ROUND(I131+I131*$K$8,2)</f>
        <v>91.79</v>
      </c>
      <c r="K131" s="173">
        <f>IF(J131=" "," ",ROUND(H131*J131,2))</f>
        <v>3524.74</v>
      </c>
    </row>
    <row r="132" spans="1:11" s="1" customFormat="1" ht="25.5" outlineLevel="1">
      <c r="A132" s="156" t="s">
        <v>445</v>
      </c>
      <c r="B132" s="156" t="s">
        <v>1341</v>
      </c>
      <c r="C132" s="157">
        <v>93382</v>
      </c>
      <c r="E132" s="162" t="s">
        <v>827</v>
      </c>
      <c r="F132" s="30" t="s">
        <v>432</v>
      </c>
      <c r="G132" s="71" t="s">
        <v>27</v>
      </c>
      <c r="H132" s="31">
        <v>38.400000000000006</v>
      </c>
      <c r="I132" s="172">
        <v>23.75</v>
      </c>
      <c r="J132" s="173">
        <f t="shared" ref="J132:J142" si="48">ROUND(I132+I132*$K$8,2)</f>
        <v>29.74</v>
      </c>
      <c r="K132" s="173">
        <f t="shared" ref="K132:K142" si="49">IF(J132=" "," ",ROUND(H132*J132,2))</f>
        <v>1142.02</v>
      </c>
    </row>
    <row r="133" spans="1:11" s="1" customFormat="1" ht="38.25" outlineLevel="1">
      <c r="A133" s="156" t="s">
        <v>445</v>
      </c>
      <c r="B133" s="156" t="s">
        <v>1341</v>
      </c>
      <c r="C133" s="157">
        <v>91222</v>
      </c>
      <c r="E133" s="162" t="s">
        <v>828</v>
      </c>
      <c r="F133" s="30" t="s">
        <v>429</v>
      </c>
      <c r="G133" s="71" t="s">
        <v>29</v>
      </c>
      <c r="H133" s="31">
        <v>5</v>
      </c>
      <c r="I133" s="172">
        <v>7.84</v>
      </c>
      <c r="J133" s="173">
        <f t="shared" si="48"/>
        <v>9.82</v>
      </c>
      <c r="K133" s="173">
        <f t="shared" si="49"/>
        <v>49.1</v>
      </c>
    </row>
    <row r="134" spans="1:11" s="1" customFormat="1" ht="38.25" outlineLevel="1">
      <c r="A134" s="156" t="s">
        <v>1370</v>
      </c>
      <c r="B134" s="156" t="s">
        <v>552</v>
      </c>
      <c r="C134" s="157" t="s">
        <v>136</v>
      </c>
      <c r="E134" s="162" t="s">
        <v>829</v>
      </c>
      <c r="F134" s="30" t="s">
        <v>168</v>
      </c>
      <c r="G134" s="71" t="s">
        <v>29</v>
      </c>
      <c r="H134" s="31">
        <v>120</v>
      </c>
      <c r="I134" s="172">
        <v>81.91</v>
      </c>
      <c r="J134" s="173">
        <f t="shared" si="48"/>
        <v>102.57</v>
      </c>
      <c r="K134" s="173">
        <f t="shared" si="49"/>
        <v>12308.4</v>
      </c>
    </row>
    <row r="135" spans="1:11" s="1" customFormat="1" ht="51" outlineLevel="1">
      <c r="A135" s="156" t="s">
        <v>402</v>
      </c>
      <c r="B135" s="156" t="s">
        <v>406</v>
      </c>
      <c r="C135" s="157" t="s">
        <v>815</v>
      </c>
      <c r="E135" s="162" t="s">
        <v>830</v>
      </c>
      <c r="F135" s="30" t="s">
        <v>839</v>
      </c>
      <c r="G135" s="71" t="s">
        <v>29</v>
      </c>
      <c r="H135" s="31">
        <v>5</v>
      </c>
      <c r="I135" s="172">
        <v>208.26</v>
      </c>
      <c r="J135" s="173">
        <f t="shared" si="48"/>
        <v>260.77999999999997</v>
      </c>
      <c r="K135" s="173">
        <f t="shared" si="49"/>
        <v>1303.9000000000001</v>
      </c>
    </row>
    <row r="136" spans="1:11" s="1" customFormat="1" ht="51" outlineLevel="1">
      <c r="A136" s="156" t="s">
        <v>445</v>
      </c>
      <c r="B136" s="156" t="s">
        <v>1341</v>
      </c>
      <c r="C136" s="157">
        <v>101912</v>
      </c>
      <c r="E136" s="162" t="s">
        <v>831</v>
      </c>
      <c r="F136" s="30" t="s">
        <v>212</v>
      </c>
      <c r="G136" s="71" t="s">
        <v>57</v>
      </c>
      <c r="H136" s="31">
        <v>2</v>
      </c>
      <c r="I136" s="172">
        <v>1846.69</v>
      </c>
      <c r="J136" s="173">
        <f t="shared" si="48"/>
        <v>2312.4299999999998</v>
      </c>
      <c r="K136" s="173">
        <f t="shared" si="49"/>
        <v>4624.8599999999997</v>
      </c>
    </row>
    <row r="137" spans="1:11" s="1" customFormat="1" ht="25.5" outlineLevel="1">
      <c r="A137" s="156" t="s">
        <v>445</v>
      </c>
      <c r="B137" s="156" t="s">
        <v>1341</v>
      </c>
      <c r="C137" s="157">
        <v>101909</v>
      </c>
      <c r="E137" s="162" t="s">
        <v>832</v>
      </c>
      <c r="F137" s="30" t="s">
        <v>303</v>
      </c>
      <c r="G137" s="71" t="s">
        <v>57</v>
      </c>
      <c r="H137" s="31">
        <v>6</v>
      </c>
      <c r="I137" s="172">
        <v>187.01</v>
      </c>
      <c r="J137" s="173">
        <f t="shared" si="48"/>
        <v>234.17</v>
      </c>
      <c r="K137" s="173">
        <f t="shared" si="49"/>
        <v>1405.02</v>
      </c>
    </row>
    <row r="138" spans="1:11" s="1" customFormat="1" ht="25.5" outlineLevel="1">
      <c r="A138" s="156" t="s">
        <v>445</v>
      </c>
      <c r="B138" s="156" t="s">
        <v>1341</v>
      </c>
      <c r="C138" s="157">
        <v>97599</v>
      </c>
      <c r="E138" s="162" t="s">
        <v>833</v>
      </c>
      <c r="F138" s="30" t="s">
        <v>210</v>
      </c>
      <c r="G138" s="71" t="s">
        <v>57</v>
      </c>
      <c r="H138" s="31">
        <v>15</v>
      </c>
      <c r="I138" s="172">
        <v>18.7</v>
      </c>
      <c r="J138" s="173">
        <f t="shared" si="48"/>
        <v>23.42</v>
      </c>
      <c r="K138" s="173">
        <f t="shared" si="49"/>
        <v>351.3</v>
      </c>
    </row>
    <row r="139" spans="1:11" s="1" customFormat="1" ht="38.25" outlineLevel="1">
      <c r="A139" s="156" t="s">
        <v>1370</v>
      </c>
      <c r="B139" s="156" t="s">
        <v>552</v>
      </c>
      <c r="C139" s="157" t="s">
        <v>146</v>
      </c>
      <c r="E139" s="162" t="s">
        <v>834</v>
      </c>
      <c r="F139" s="30" t="s">
        <v>452</v>
      </c>
      <c r="G139" s="71" t="s">
        <v>57</v>
      </c>
      <c r="H139" s="31">
        <v>10</v>
      </c>
      <c r="I139" s="172">
        <v>19.41</v>
      </c>
      <c r="J139" s="173">
        <f t="shared" si="48"/>
        <v>24.31</v>
      </c>
      <c r="K139" s="173">
        <f t="shared" si="49"/>
        <v>243.1</v>
      </c>
    </row>
    <row r="140" spans="1:11" s="1" customFormat="1" ht="38.25" outlineLevel="1">
      <c r="A140" s="156" t="s">
        <v>1370</v>
      </c>
      <c r="B140" s="156" t="s">
        <v>552</v>
      </c>
      <c r="C140" s="157" t="s">
        <v>147</v>
      </c>
      <c r="E140" s="162" t="s">
        <v>835</v>
      </c>
      <c r="F140" s="30" t="s">
        <v>451</v>
      </c>
      <c r="G140" s="71" t="s">
        <v>57</v>
      </c>
      <c r="H140" s="31">
        <v>5</v>
      </c>
      <c r="I140" s="172">
        <v>19.41</v>
      </c>
      <c r="J140" s="173">
        <f t="shared" si="48"/>
        <v>24.31</v>
      </c>
      <c r="K140" s="173">
        <f t="shared" si="49"/>
        <v>121.55</v>
      </c>
    </row>
    <row r="141" spans="1:11" s="1" customFormat="1" ht="38.25" outlineLevel="1">
      <c r="A141" s="156" t="s">
        <v>1370</v>
      </c>
      <c r="B141" s="156" t="s">
        <v>552</v>
      </c>
      <c r="C141" s="157" t="s">
        <v>144</v>
      </c>
      <c r="E141" s="162" t="s">
        <v>836</v>
      </c>
      <c r="F141" s="30" t="s">
        <v>449</v>
      </c>
      <c r="G141" s="71" t="s">
        <v>57</v>
      </c>
      <c r="H141" s="31">
        <v>2</v>
      </c>
      <c r="I141" s="172">
        <v>16.239999999999998</v>
      </c>
      <c r="J141" s="173">
        <f t="shared" si="48"/>
        <v>20.34</v>
      </c>
      <c r="K141" s="173">
        <f t="shared" si="49"/>
        <v>40.68</v>
      </c>
    </row>
    <row r="142" spans="1:11" s="1" customFormat="1" ht="38.25" outlineLevel="1">
      <c r="A142" s="156" t="s">
        <v>1370</v>
      </c>
      <c r="B142" s="156" t="s">
        <v>552</v>
      </c>
      <c r="C142" s="157" t="s">
        <v>145</v>
      </c>
      <c r="E142" s="162" t="s">
        <v>837</v>
      </c>
      <c r="F142" s="30" t="s">
        <v>450</v>
      </c>
      <c r="G142" s="71" t="s">
        <v>57</v>
      </c>
      <c r="H142" s="31">
        <v>2</v>
      </c>
      <c r="I142" s="172">
        <v>23.13</v>
      </c>
      <c r="J142" s="173">
        <f t="shared" si="48"/>
        <v>28.96</v>
      </c>
      <c r="K142" s="173">
        <f t="shared" si="49"/>
        <v>57.92</v>
      </c>
    </row>
    <row r="143" spans="1:11" ht="15.75">
      <c r="E143" s="72">
        <v>6</v>
      </c>
      <c r="F143" s="72" t="s">
        <v>572</v>
      </c>
      <c r="G143" s="73"/>
      <c r="H143" s="74"/>
      <c r="I143" s="170"/>
      <c r="J143" s="170"/>
      <c r="K143" s="170">
        <f>K144+K176+K183+K213+K226+K232+K240+K250</f>
        <v>556306.57999999996</v>
      </c>
    </row>
    <row r="144" spans="1:11" ht="30">
      <c r="E144" s="164" t="s">
        <v>492</v>
      </c>
      <c r="F144" s="165" t="s">
        <v>1050</v>
      </c>
      <c r="G144" s="166"/>
      <c r="H144" s="167"/>
      <c r="I144" s="171"/>
      <c r="J144" s="171"/>
      <c r="K144" s="171">
        <f>SUM(K145:K175)</f>
        <v>75070.880000000019</v>
      </c>
    </row>
    <row r="145" spans="1:11" s="1" customFormat="1" ht="76.5" outlineLevel="1">
      <c r="A145" s="156" t="s">
        <v>402</v>
      </c>
      <c r="B145" s="156" t="s">
        <v>406</v>
      </c>
      <c r="C145" s="157" t="s">
        <v>1025</v>
      </c>
      <c r="E145" s="162" t="s">
        <v>1060</v>
      </c>
      <c r="F145" s="188" t="s">
        <v>1168</v>
      </c>
      <c r="G145" s="189" t="s">
        <v>724</v>
      </c>
      <c r="H145" s="31">
        <v>1</v>
      </c>
      <c r="I145" s="190">
        <v>6835.72</v>
      </c>
      <c r="J145" s="173">
        <f>ROUND(I145+I145*$K$8,2)</f>
        <v>8559.69</v>
      </c>
      <c r="K145" s="173">
        <f>IF(J145=" "," ",ROUND(H145*J145,2))</f>
        <v>8559.69</v>
      </c>
    </row>
    <row r="146" spans="1:11" s="1" customFormat="1" ht="76.5" outlineLevel="1">
      <c r="A146" s="156" t="s">
        <v>402</v>
      </c>
      <c r="B146" s="156" t="s">
        <v>406</v>
      </c>
      <c r="C146" s="157" t="s">
        <v>1026</v>
      </c>
      <c r="E146" s="162" t="s">
        <v>1061</v>
      </c>
      <c r="F146" s="188" t="s">
        <v>1169</v>
      </c>
      <c r="G146" s="189" t="s">
        <v>724</v>
      </c>
      <c r="H146" s="31">
        <v>1</v>
      </c>
      <c r="I146" s="190">
        <v>2229.19</v>
      </c>
      <c r="J146" s="173">
        <f t="shared" ref="J146:J175" si="50">ROUND(I146+I146*$K$8,2)</f>
        <v>2791.39</v>
      </c>
      <c r="K146" s="173">
        <f t="shared" ref="K146:K175" si="51">IF(J146=" "," ",ROUND(H146*J146,2))</f>
        <v>2791.39</v>
      </c>
    </row>
    <row r="147" spans="1:11" s="1" customFormat="1" ht="38.25" outlineLevel="1">
      <c r="A147" s="156" t="s">
        <v>445</v>
      </c>
      <c r="B147" s="156" t="s">
        <v>1341</v>
      </c>
      <c r="C147" s="157">
        <v>101880</v>
      </c>
      <c r="E147" s="162" t="s">
        <v>1065</v>
      </c>
      <c r="F147" s="30" t="s">
        <v>207</v>
      </c>
      <c r="G147" s="71" t="s">
        <v>57</v>
      </c>
      <c r="H147" s="31">
        <v>1</v>
      </c>
      <c r="I147" s="172">
        <v>602.02</v>
      </c>
      <c r="J147" s="173">
        <f t="shared" ref="J147:J153" si="52">ROUND(I147+I147*$K$8,2)</f>
        <v>753.85</v>
      </c>
      <c r="K147" s="173">
        <f t="shared" ref="K147:K153" si="53">IF(J147=" "," ",ROUND(H147*J147,2))</f>
        <v>753.85</v>
      </c>
    </row>
    <row r="148" spans="1:11" s="1" customFormat="1" ht="38.25" outlineLevel="1">
      <c r="A148" s="156" t="s">
        <v>402</v>
      </c>
      <c r="B148" s="156" t="s">
        <v>406</v>
      </c>
      <c r="C148" s="157" t="s">
        <v>1027</v>
      </c>
      <c r="E148" s="162" t="s">
        <v>1062</v>
      </c>
      <c r="F148" s="188" t="s">
        <v>1174</v>
      </c>
      <c r="G148" s="189" t="s">
        <v>724</v>
      </c>
      <c r="H148" s="31">
        <v>2</v>
      </c>
      <c r="I148" s="190">
        <v>1753.8600000000001</v>
      </c>
      <c r="J148" s="173">
        <f t="shared" si="52"/>
        <v>2196.1799999999998</v>
      </c>
      <c r="K148" s="173">
        <f t="shared" si="53"/>
        <v>4392.3599999999997</v>
      </c>
    </row>
    <row r="149" spans="1:11" s="1" customFormat="1" ht="38.25" outlineLevel="1">
      <c r="A149" s="156" t="s">
        <v>1370</v>
      </c>
      <c r="B149" s="156" t="s">
        <v>552</v>
      </c>
      <c r="C149" s="157" t="s">
        <v>158</v>
      </c>
      <c r="E149" s="162" t="s">
        <v>1067</v>
      </c>
      <c r="F149" s="30" t="s">
        <v>1350</v>
      </c>
      <c r="G149" s="71" t="s">
        <v>159</v>
      </c>
      <c r="H149" s="31">
        <v>4</v>
      </c>
      <c r="I149" s="172">
        <v>104.78</v>
      </c>
      <c r="J149" s="173">
        <f t="shared" si="52"/>
        <v>131.21</v>
      </c>
      <c r="K149" s="173">
        <f t="shared" si="53"/>
        <v>524.84</v>
      </c>
    </row>
    <row r="150" spans="1:11" s="1" customFormat="1" ht="25.5" outlineLevel="1">
      <c r="A150" s="156" t="s">
        <v>445</v>
      </c>
      <c r="B150" s="156" t="s">
        <v>1341</v>
      </c>
      <c r="C150" s="157">
        <v>93668</v>
      </c>
      <c r="E150" s="162" t="s">
        <v>1068</v>
      </c>
      <c r="F150" s="30" t="s">
        <v>205</v>
      </c>
      <c r="G150" s="71" t="s">
        <v>57</v>
      </c>
      <c r="H150" s="31">
        <v>2</v>
      </c>
      <c r="I150" s="172">
        <v>109.9</v>
      </c>
      <c r="J150" s="173">
        <f t="shared" si="52"/>
        <v>137.62</v>
      </c>
      <c r="K150" s="173">
        <f t="shared" si="53"/>
        <v>275.24</v>
      </c>
    </row>
    <row r="151" spans="1:11" s="1" customFormat="1" ht="25.5" outlineLevel="1">
      <c r="A151" s="156" t="s">
        <v>445</v>
      </c>
      <c r="B151" s="156" t="s">
        <v>1341</v>
      </c>
      <c r="C151" s="157">
        <v>93669</v>
      </c>
      <c r="E151" s="162" t="s">
        <v>1066</v>
      </c>
      <c r="F151" s="30" t="s">
        <v>206</v>
      </c>
      <c r="G151" s="71" t="s">
        <v>57</v>
      </c>
      <c r="H151" s="31">
        <v>3</v>
      </c>
      <c r="I151" s="172">
        <v>113.82</v>
      </c>
      <c r="J151" s="173">
        <f t="shared" si="52"/>
        <v>142.53</v>
      </c>
      <c r="K151" s="173">
        <f t="shared" si="53"/>
        <v>427.59</v>
      </c>
    </row>
    <row r="152" spans="1:11" s="1" customFormat="1" ht="25.5" outlineLevel="1">
      <c r="A152" s="156" t="s">
        <v>445</v>
      </c>
      <c r="B152" s="156" t="s">
        <v>1341</v>
      </c>
      <c r="C152" s="157">
        <v>101894</v>
      </c>
      <c r="E152" s="162" t="s">
        <v>1064</v>
      </c>
      <c r="F152" s="30" t="s">
        <v>1351</v>
      </c>
      <c r="G152" s="71" t="s">
        <v>57</v>
      </c>
      <c r="H152" s="31">
        <v>3</v>
      </c>
      <c r="I152" s="172">
        <v>220.89</v>
      </c>
      <c r="J152" s="173">
        <f t="shared" si="52"/>
        <v>276.60000000000002</v>
      </c>
      <c r="K152" s="173">
        <f t="shared" si="53"/>
        <v>829.8</v>
      </c>
    </row>
    <row r="153" spans="1:11" s="1" customFormat="1" ht="25.5" outlineLevel="1">
      <c r="A153" s="156" t="s">
        <v>445</v>
      </c>
      <c r="B153" s="156" t="s">
        <v>1341</v>
      </c>
      <c r="C153" s="157">
        <v>101895</v>
      </c>
      <c r="E153" s="162" t="s">
        <v>1069</v>
      </c>
      <c r="F153" s="30" t="s">
        <v>208</v>
      </c>
      <c r="G153" s="71" t="s">
        <v>57</v>
      </c>
      <c r="H153" s="31">
        <v>1</v>
      </c>
      <c r="I153" s="172">
        <v>624.54999999999995</v>
      </c>
      <c r="J153" s="173">
        <f t="shared" si="52"/>
        <v>782.06</v>
      </c>
      <c r="K153" s="173">
        <f t="shared" si="53"/>
        <v>782.06</v>
      </c>
    </row>
    <row r="154" spans="1:11" s="1" customFormat="1" ht="25.5" outlineLevel="1">
      <c r="A154" s="156" t="s">
        <v>445</v>
      </c>
      <c r="B154" s="156" t="s">
        <v>1341</v>
      </c>
      <c r="C154" s="157">
        <v>93660</v>
      </c>
      <c r="E154" s="162" t="s">
        <v>1070</v>
      </c>
      <c r="F154" s="188" t="s">
        <v>200</v>
      </c>
      <c r="G154" s="189" t="s">
        <v>57</v>
      </c>
      <c r="H154" s="31">
        <v>23</v>
      </c>
      <c r="I154" s="172">
        <v>86.91</v>
      </c>
      <c r="J154" s="173">
        <f t="shared" si="50"/>
        <v>108.83</v>
      </c>
      <c r="K154" s="173">
        <f t="shared" si="51"/>
        <v>2503.09</v>
      </c>
    </row>
    <row r="155" spans="1:11" s="1" customFormat="1" ht="25.5" outlineLevel="1">
      <c r="A155" s="156" t="s">
        <v>445</v>
      </c>
      <c r="B155" s="156" t="s">
        <v>1341</v>
      </c>
      <c r="C155" s="157">
        <v>93661</v>
      </c>
      <c r="E155" s="162" t="s">
        <v>1071</v>
      </c>
      <c r="F155" s="188" t="s">
        <v>201</v>
      </c>
      <c r="G155" s="189" t="s">
        <v>57</v>
      </c>
      <c r="H155" s="31">
        <v>8</v>
      </c>
      <c r="I155" s="172">
        <v>88.06</v>
      </c>
      <c r="J155" s="173">
        <f t="shared" si="50"/>
        <v>110.27</v>
      </c>
      <c r="K155" s="173">
        <f t="shared" si="51"/>
        <v>882.16</v>
      </c>
    </row>
    <row r="156" spans="1:11" s="1" customFormat="1" ht="25.5" outlineLevel="1">
      <c r="A156" s="156" t="s">
        <v>445</v>
      </c>
      <c r="B156" s="156" t="s">
        <v>1341</v>
      </c>
      <c r="C156" s="157">
        <v>93662</v>
      </c>
      <c r="E156" s="162" t="s">
        <v>1072</v>
      </c>
      <c r="F156" s="188" t="s">
        <v>202</v>
      </c>
      <c r="G156" s="189" t="s">
        <v>57</v>
      </c>
      <c r="H156" s="31">
        <v>2</v>
      </c>
      <c r="I156" s="172">
        <v>90.67</v>
      </c>
      <c r="J156" s="173">
        <f t="shared" si="50"/>
        <v>113.54</v>
      </c>
      <c r="K156" s="173">
        <f t="shared" si="51"/>
        <v>227.08</v>
      </c>
    </row>
    <row r="157" spans="1:11" s="1" customFormat="1" ht="25.5" outlineLevel="1">
      <c r="A157" s="156" t="s">
        <v>445</v>
      </c>
      <c r="B157" s="156" t="s">
        <v>1341</v>
      </c>
      <c r="C157" s="157">
        <v>93663</v>
      </c>
      <c r="E157" s="162" t="s">
        <v>1073</v>
      </c>
      <c r="F157" s="188" t="s">
        <v>203</v>
      </c>
      <c r="G157" s="189" t="s">
        <v>57</v>
      </c>
      <c r="H157" s="31">
        <v>2</v>
      </c>
      <c r="I157" s="172">
        <v>90.67</v>
      </c>
      <c r="J157" s="173">
        <f t="shared" si="50"/>
        <v>113.54</v>
      </c>
      <c r="K157" s="173">
        <f t="shared" si="51"/>
        <v>227.08</v>
      </c>
    </row>
    <row r="158" spans="1:11" s="1" customFormat="1" ht="25.5" outlineLevel="1">
      <c r="A158" s="156" t="s">
        <v>445</v>
      </c>
      <c r="B158" s="156" t="s">
        <v>1341</v>
      </c>
      <c r="C158" s="157">
        <v>93664</v>
      </c>
      <c r="E158" s="162" t="s">
        <v>1074</v>
      </c>
      <c r="F158" s="30" t="s">
        <v>204</v>
      </c>
      <c r="G158" s="189" t="s">
        <v>57</v>
      </c>
      <c r="H158" s="31">
        <v>3</v>
      </c>
      <c r="I158" s="172">
        <v>93.7</v>
      </c>
      <c r="J158" s="173">
        <f t="shared" si="50"/>
        <v>117.33</v>
      </c>
      <c r="K158" s="173">
        <f t="shared" si="51"/>
        <v>351.99</v>
      </c>
    </row>
    <row r="159" spans="1:11" s="1" customFormat="1" ht="25.5" outlineLevel="1">
      <c r="A159" s="156" t="s">
        <v>445</v>
      </c>
      <c r="B159" s="156" t="s">
        <v>1341</v>
      </c>
      <c r="C159" s="157">
        <v>93653</v>
      </c>
      <c r="E159" s="162" t="s">
        <v>1075</v>
      </c>
      <c r="F159" s="188" t="s">
        <v>198</v>
      </c>
      <c r="G159" s="189" t="s">
        <v>57</v>
      </c>
      <c r="H159" s="31">
        <v>4</v>
      </c>
      <c r="I159" s="172">
        <v>17.16</v>
      </c>
      <c r="J159" s="173">
        <f t="shared" si="50"/>
        <v>21.49</v>
      </c>
      <c r="K159" s="173">
        <f t="shared" si="51"/>
        <v>85.96</v>
      </c>
    </row>
    <row r="160" spans="1:11" s="1" customFormat="1" ht="25.5" outlineLevel="1">
      <c r="A160" s="156" t="s">
        <v>445</v>
      </c>
      <c r="B160" s="156" t="s">
        <v>1341</v>
      </c>
      <c r="C160" s="157">
        <v>93654</v>
      </c>
      <c r="E160" s="162" t="s">
        <v>1076</v>
      </c>
      <c r="F160" s="188" t="s">
        <v>199</v>
      </c>
      <c r="G160" s="189" t="s">
        <v>57</v>
      </c>
      <c r="H160" s="31">
        <v>7</v>
      </c>
      <c r="I160" s="172">
        <v>17.73</v>
      </c>
      <c r="J160" s="173">
        <f t="shared" si="50"/>
        <v>22.2</v>
      </c>
      <c r="K160" s="173">
        <f t="shared" si="51"/>
        <v>155.4</v>
      </c>
    </row>
    <row r="161" spans="1:11" s="1" customFormat="1" ht="25.5" outlineLevel="1">
      <c r="A161" s="156" t="s">
        <v>445</v>
      </c>
      <c r="B161" s="156" t="s">
        <v>1341</v>
      </c>
      <c r="C161" s="157">
        <v>101632</v>
      </c>
      <c r="E161" s="162" t="s">
        <v>1077</v>
      </c>
      <c r="F161" s="30" t="s">
        <v>211</v>
      </c>
      <c r="G161" s="71" t="s">
        <v>57</v>
      </c>
      <c r="H161" s="31">
        <v>20</v>
      </c>
      <c r="I161" s="172">
        <v>37.880000000000003</v>
      </c>
      <c r="J161" s="173">
        <f t="shared" si="50"/>
        <v>47.43</v>
      </c>
      <c r="K161" s="173">
        <f t="shared" si="51"/>
        <v>948.6</v>
      </c>
    </row>
    <row r="162" spans="1:11" s="1" customFormat="1" ht="25.5" outlineLevel="1">
      <c r="A162" s="156" t="s">
        <v>445</v>
      </c>
      <c r="B162" s="156" t="s">
        <v>1341</v>
      </c>
      <c r="C162" s="157">
        <v>101902</v>
      </c>
      <c r="E162" s="162" t="s">
        <v>1078</v>
      </c>
      <c r="F162" s="30" t="s">
        <v>209</v>
      </c>
      <c r="G162" s="71" t="s">
        <v>57</v>
      </c>
      <c r="H162" s="31">
        <v>3</v>
      </c>
      <c r="I162" s="172">
        <v>242.72</v>
      </c>
      <c r="J162" s="173">
        <f t="shared" si="50"/>
        <v>303.93</v>
      </c>
      <c r="K162" s="173">
        <f t="shared" si="51"/>
        <v>911.79</v>
      </c>
    </row>
    <row r="163" spans="1:11" s="1" customFormat="1" ht="51" outlineLevel="1">
      <c r="A163" s="156" t="s">
        <v>402</v>
      </c>
      <c r="B163" s="156" t="s">
        <v>406</v>
      </c>
      <c r="C163" s="157" t="s">
        <v>1028</v>
      </c>
      <c r="E163" s="162" t="s">
        <v>1079</v>
      </c>
      <c r="F163" s="188" t="s">
        <v>1352</v>
      </c>
      <c r="G163" s="189" t="s">
        <v>724</v>
      </c>
      <c r="H163" s="31">
        <v>2</v>
      </c>
      <c r="I163" s="190">
        <v>263.36</v>
      </c>
      <c r="J163" s="173">
        <f t="shared" si="50"/>
        <v>329.78</v>
      </c>
      <c r="K163" s="173">
        <f t="shared" si="51"/>
        <v>659.56</v>
      </c>
    </row>
    <row r="164" spans="1:11" s="1" customFormat="1" ht="51" outlineLevel="1">
      <c r="A164" s="156" t="s">
        <v>1370</v>
      </c>
      <c r="B164" s="156" t="s">
        <v>552</v>
      </c>
      <c r="C164" s="157" t="s">
        <v>554</v>
      </c>
      <c r="E164" s="162" t="s">
        <v>1080</v>
      </c>
      <c r="F164" s="30" t="s">
        <v>560</v>
      </c>
      <c r="G164" s="71" t="s">
        <v>57</v>
      </c>
      <c r="H164" s="31">
        <v>3</v>
      </c>
      <c r="I164" s="172">
        <v>145.72</v>
      </c>
      <c r="J164" s="173">
        <f t="shared" si="50"/>
        <v>182.47</v>
      </c>
      <c r="K164" s="173">
        <f t="shared" si="51"/>
        <v>547.41</v>
      </c>
    </row>
    <row r="165" spans="1:11" s="1" customFormat="1" ht="38.25" outlineLevel="1">
      <c r="A165" s="156" t="s">
        <v>1370</v>
      </c>
      <c r="B165" s="156" t="s">
        <v>552</v>
      </c>
      <c r="C165" s="157" t="s">
        <v>157</v>
      </c>
      <c r="E165" s="162" t="s">
        <v>1081</v>
      </c>
      <c r="F165" s="30" t="s">
        <v>259</v>
      </c>
      <c r="G165" s="71" t="s">
        <v>57</v>
      </c>
      <c r="H165" s="31">
        <v>3</v>
      </c>
      <c r="I165" s="172">
        <v>123.13</v>
      </c>
      <c r="J165" s="173">
        <f t="shared" si="50"/>
        <v>154.18</v>
      </c>
      <c r="K165" s="173">
        <f t="shared" si="51"/>
        <v>462.54</v>
      </c>
    </row>
    <row r="166" spans="1:11" s="1" customFormat="1" ht="25.5" outlineLevel="1">
      <c r="A166" s="156" t="s">
        <v>445</v>
      </c>
      <c r="B166" s="156" t="s">
        <v>1341</v>
      </c>
      <c r="C166" s="157">
        <v>96974</v>
      </c>
      <c r="E166" s="162" t="s">
        <v>1082</v>
      </c>
      <c r="F166" s="30" t="s">
        <v>425</v>
      </c>
      <c r="G166" s="71" t="s">
        <v>29</v>
      </c>
      <c r="H166" s="31">
        <v>30</v>
      </c>
      <c r="I166" s="172">
        <v>85.65</v>
      </c>
      <c r="J166" s="173">
        <f t="shared" si="50"/>
        <v>107.25</v>
      </c>
      <c r="K166" s="173">
        <f t="shared" si="51"/>
        <v>3217.5</v>
      </c>
    </row>
    <row r="167" spans="1:11" s="1" customFormat="1" ht="38.25" outlineLevel="1">
      <c r="A167" s="156" t="s">
        <v>1370</v>
      </c>
      <c r="B167" s="156" t="s">
        <v>552</v>
      </c>
      <c r="C167" s="157" t="s">
        <v>128</v>
      </c>
      <c r="E167" s="162" t="s">
        <v>1063</v>
      </c>
      <c r="F167" s="30" t="s">
        <v>557</v>
      </c>
      <c r="G167" s="71" t="s">
        <v>57</v>
      </c>
      <c r="H167" s="31">
        <v>25</v>
      </c>
      <c r="I167" s="172">
        <v>121.93</v>
      </c>
      <c r="J167" s="173">
        <f t="shared" si="50"/>
        <v>152.68</v>
      </c>
      <c r="K167" s="173">
        <f t="shared" si="51"/>
        <v>3817</v>
      </c>
    </row>
    <row r="168" spans="1:11" s="1" customFormat="1" ht="38.25" outlineLevel="1">
      <c r="A168" s="156" t="s">
        <v>1370</v>
      </c>
      <c r="B168" s="156" t="s">
        <v>552</v>
      </c>
      <c r="C168" s="157" t="s">
        <v>129</v>
      </c>
      <c r="E168" s="162" t="s">
        <v>1083</v>
      </c>
      <c r="F168" s="30" t="s">
        <v>558</v>
      </c>
      <c r="G168" s="71" t="s">
        <v>57</v>
      </c>
      <c r="H168" s="31">
        <v>5</v>
      </c>
      <c r="I168" s="172">
        <v>129.41999999999999</v>
      </c>
      <c r="J168" s="173">
        <f t="shared" si="50"/>
        <v>162.06</v>
      </c>
      <c r="K168" s="173">
        <f t="shared" si="51"/>
        <v>810.3</v>
      </c>
    </row>
    <row r="169" spans="1:11" s="1" customFormat="1" ht="38.25" outlineLevel="1">
      <c r="A169" s="156" t="s">
        <v>1370</v>
      </c>
      <c r="B169" s="156" t="s">
        <v>552</v>
      </c>
      <c r="C169" s="157" t="s">
        <v>130</v>
      </c>
      <c r="E169" s="162" t="s">
        <v>1084</v>
      </c>
      <c r="F169" s="30" t="s">
        <v>559</v>
      </c>
      <c r="G169" s="71" t="s">
        <v>57</v>
      </c>
      <c r="H169" s="31">
        <v>1</v>
      </c>
      <c r="I169" s="172">
        <v>153.47999999999999</v>
      </c>
      <c r="J169" s="173">
        <f t="shared" si="50"/>
        <v>192.19</v>
      </c>
      <c r="K169" s="173">
        <f t="shared" si="51"/>
        <v>192.19</v>
      </c>
    </row>
    <row r="170" spans="1:11" s="1" customFormat="1" ht="38.25" outlineLevel="1">
      <c r="A170" s="156" t="s">
        <v>1370</v>
      </c>
      <c r="B170" s="156" t="s">
        <v>552</v>
      </c>
      <c r="C170" s="157" t="s">
        <v>553</v>
      </c>
      <c r="E170" s="162" t="s">
        <v>1085</v>
      </c>
      <c r="F170" s="30" t="s">
        <v>556</v>
      </c>
      <c r="G170" s="71" t="s">
        <v>57</v>
      </c>
      <c r="H170" s="31">
        <v>1</v>
      </c>
      <c r="I170" s="172">
        <v>226.33</v>
      </c>
      <c r="J170" s="173">
        <f t="shared" si="50"/>
        <v>283.41000000000003</v>
      </c>
      <c r="K170" s="173">
        <f t="shared" si="51"/>
        <v>283.41000000000003</v>
      </c>
    </row>
    <row r="171" spans="1:11" s="1" customFormat="1" ht="38.25" outlineLevel="1">
      <c r="A171" s="156" t="s">
        <v>1370</v>
      </c>
      <c r="B171" s="156" t="s">
        <v>552</v>
      </c>
      <c r="C171" s="157" t="s">
        <v>257</v>
      </c>
      <c r="E171" s="162" t="s">
        <v>1086</v>
      </c>
      <c r="F171" s="30" t="s">
        <v>258</v>
      </c>
      <c r="G171" s="71" t="s">
        <v>29</v>
      </c>
      <c r="H171" s="31">
        <v>80</v>
      </c>
      <c r="I171" s="172">
        <v>88.43</v>
      </c>
      <c r="J171" s="173">
        <f t="shared" si="50"/>
        <v>110.73</v>
      </c>
      <c r="K171" s="173">
        <f t="shared" si="51"/>
        <v>8858.4</v>
      </c>
    </row>
    <row r="172" spans="1:11" s="1" customFormat="1" ht="38.25" outlineLevel="1">
      <c r="A172" s="156" t="s">
        <v>1370</v>
      </c>
      <c r="B172" s="156" t="s">
        <v>552</v>
      </c>
      <c r="C172" s="157" t="s">
        <v>131</v>
      </c>
      <c r="E172" s="162" t="s">
        <v>1087</v>
      </c>
      <c r="F172" s="30" t="s">
        <v>256</v>
      </c>
      <c r="G172" s="71" t="s">
        <v>29</v>
      </c>
      <c r="H172" s="31">
        <v>350</v>
      </c>
      <c r="I172" s="172">
        <v>51.06</v>
      </c>
      <c r="J172" s="173">
        <f t="shared" si="50"/>
        <v>63.94</v>
      </c>
      <c r="K172" s="173">
        <f t="shared" si="51"/>
        <v>22379</v>
      </c>
    </row>
    <row r="173" spans="1:11" s="1" customFormat="1" ht="25.5" outlineLevel="1">
      <c r="A173" s="156" t="s">
        <v>402</v>
      </c>
      <c r="B173" s="156" t="s">
        <v>406</v>
      </c>
      <c r="C173" s="157" t="s">
        <v>1021</v>
      </c>
      <c r="E173" s="162" t="s">
        <v>1088</v>
      </c>
      <c r="F173" s="30" t="s">
        <v>1059</v>
      </c>
      <c r="G173" s="71" t="s">
        <v>724</v>
      </c>
      <c r="H173" s="31">
        <v>100</v>
      </c>
      <c r="I173" s="172">
        <v>43.25</v>
      </c>
      <c r="J173" s="173">
        <f t="shared" si="50"/>
        <v>54.16</v>
      </c>
      <c r="K173" s="173">
        <f t="shared" si="51"/>
        <v>5416</v>
      </c>
    </row>
    <row r="174" spans="1:11" s="1" customFormat="1" ht="25.5" outlineLevel="1">
      <c r="A174" s="156" t="s">
        <v>402</v>
      </c>
      <c r="B174" s="156" t="s">
        <v>406</v>
      </c>
      <c r="C174" s="157" t="s">
        <v>1034</v>
      </c>
      <c r="E174" s="162" t="s">
        <v>1089</v>
      </c>
      <c r="F174" s="188" t="s">
        <v>1180</v>
      </c>
      <c r="G174" s="189" t="s">
        <v>724</v>
      </c>
      <c r="H174" s="31">
        <v>60</v>
      </c>
      <c r="I174" s="190">
        <v>19.18</v>
      </c>
      <c r="J174" s="173">
        <f t="shared" si="50"/>
        <v>24.02</v>
      </c>
      <c r="K174" s="173">
        <f t="shared" si="51"/>
        <v>1441.2</v>
      </c>
    </row>
    <row r="175" spans="1:11" s="1" customFormat="1" ht="25.5" outlineLevel="1">
      <c r="A175" s="156" t="s">
        <v>402</v>
      </c>
      <c r="B175" s="156" t="s">
        <v>406</v>
      </c>
      <c r="C175" s="157" t="s">
        <v>1035</v>
      </c>
      <c r="E175" s="162" t="s">
        <v>1090</v>
      </c>
      <c r="F175" s="188" t="s">
        <v>1183</v>
      </c>
      <c r="G175" s="189" t="s">
        <v>724</v>
      </c>
      <c r="H175" s="31">
        <v>40</v>
      </c>
      <c r="I175" s="190">
        <v>27.08</v>
      </c>
      <c r="J175" s="173">
        <f t="shared" si="50"/>
        <v>33.909999999999997</v>
      </c>
      <c r="K175" s="173">
        <f t="shared" si="51"/>
        <v>1356.4</v>
      </c>
    </row>
    <row r="176" spans="1:11" ht="15">
      <c r="E176" s="164" t="s">
        <v>493</v>
      </c>
      <c r="F176" s="165" t="s">
        <v>1051</v>
      </c>
      <c r="G176" s="166"/>
      <c r="H176" s="167"/>
      <c r="I176" s="171"/>
      <c r="J176" s="171"/>
      <c r="K176" s="171">
        <f>SUM(K177:K182)</f>
        <v>46759.349999999991</v>
      </c>
    </row>
    <row r="177" spans="1:11" s="1" customFormat="1" ht="89.25" outlineLevel="1">
      <c r="A177" s="156" t="s">
        <v>402</v>
      </c>
      <c r="B177" s="156" t="s">
        <v>406</v>
      </c>
      <c r="C177" s="157" t="s">
        <v>1036</v>
      </c>
      <c r="E177" s="162" t="s">
        <v>1091</v>
      </c>
      <c r="F177" s="188" t="s">
        <v>1353</v>
      </c>
      <c r="G177" s="189" t="s">
        <v>724</v>
      </c>
      <c r="H177" s="31">
        <v>40</v>
      </c>
      <c r="I177" s="190">
        <v>152.9</v>
      </c>
      <c r="J177" s="173">
        <f>ROUND(I177+I177*$K$8,2)</f>
        <v>191.46</v>
      </c>
      <c r="K177" s="173">
        <f>IF(J177=" "," ",ROUND(H177*J177,2))</f>
        <v>7658.4</v>
      </c>
    </row>
    <row r="178" spans="1:11" s="1" customFormat="1" ht="51" outlineLevel="1">
      <c r="A178" s="156" t="s">
        <v>1370</v>
      </c>
      <c r="B178" s="156" t="s">
        <v>552</v>
      </c>
      <c r="C178" s="157" t="s">
        <v>388</v>
      </c>
      <c r="E178" s="162" t="s">
        <v>1092</v>
      </c>
      <c r="F178" s="30" t="s">
        <v>390</v>
      </c>
      <c r="G178" s="71" t="s">
        <v>57</v>
      </c>
      <c r="H178" s="31">
        <v>55</v>
      </c>
      <c r="I178" s="172">
        <v>476.19</v>
      </c>
      <c r="J178" s="173">
        <f t="shared" ref="J178:J182" si="54">ROUND(I178+I178*$K$8,2)</f>
        <v>596.29</v>
      </c>
      <c r="K178" s="173">
        <f t="shared" ref="K178:K182" si="55">IF(J178=" "," ",ROUND(H178*J178,2))</f>
        <v>32795.949999999997</v>
      </c>
    </row>
    <row r="179" spans="1:11" s="1" customFormat="1" ht="25.5" outlineLevel="1">
      <c r="A179" s="156" t="s">
        <v>445</v>
      </c>
      <c r="B179" s="156" t="s">
        <v>1341</v>
      </c>
      <c r="C179" s="157">
        <v>97599</v>
      </c>
      <c r="E179" s="162" t="s">
        <v>1093</v>
      </c>
      <c r="F179" s="30" t="s">
        <v>210</v>
      </c>
      <c r="G179" s="71" t="s">
        <v>57</v>
      </c>
      <c r="H179" s="31">
        <v>10</v>
      </c>
      <c r="I179" s="172">
        <v>18.7</v>
      </c>
      <c r="J179" s="173">
        <f t="shared" si="54"/>
        <v>23.42</v>
      </c>
      <c r="K179" s="173">
        <f t="shared" si="55"/>
        <v>234.2</v>
      </c>
    </row>
    <row r="180" spans="1:11" s="1" customFormat="1" ht="51" outlineLevel="1">
      <c r="A180" s="156" t="s">
        <v>402</v>
      </c>
      <c r="B180" s="156" t="s">
        <v>406</v>
      </c>
      <c r="C180" s="157" t="s">
        <v>1037</v>
      </c>
      <c r="E180" s="162" t="s">
        <v>1094</v>
      </c>
      <c r="F180" s="188" t="s">
        <v>1189</v>
      </c>
      <c r="G180" s="189" t="s">
        <v>724</v>
      </c>
      <c r="H180" s="31">
        <v>20</v>
      </c>
      <c r="I180" s="190">
        <v>188.33</v>
      </c>
      <c r="J180" s="173">
        <f t="shared" si="54"/>
        <v>235.83</v>
      </c>
      <c r="K180" s="173">
        <f t="shared" si="55"/>
        <v>4716.6000000000004</v>
      </c>
    </row>
    <row r="181" spans="1:11" s="1" customFormat="1" ht="38.25" outlineLevel="1">
      <c r="A181" s="156" t="s">
        <v>445</v>
      </c>
      <c r="B181" s="156" t="s">
        <v>1341</v>
      </c>
      <c r="C181" s="157">
        <v>93009</v>
      </c>
      <c r="E181" s="162" t="s">
        <v>1095</v>
      </c>
      <c r="F181" s="30" t="s">
        <v>193</v>
      </c>
      <c r="G181" s="71" t="s">
        <v>29</v>
      </c>
      <c r="H181" s="31">
        <v>30</v>
      </c>
      <c r="I181" s="172">
        <v>27.58</v>
      </c>
      <c r="J181" s="173">
        <f t="shared" si="54"/>
        <v>34.54</v>
      </c>
      <c r="K181" s="173">
        <f t="shared" si="55"/>
        <v>1036.2</v>
      </c>
    </row>
    <row r="182" spans="1:11" s="1" customFormat="1" ht="38.25" outlineLevel="1">
      <c r="A182" s="156" t="s">
        <v>1370</v>
      </c>
      <c r="B182" s="156" t="s">
        <v>552</v>
      </c>
      <c r="C182" s="157" t="s">
        <v>154</v>
      </c>
      <c r="E182" s="162" t="s">
        <v>1096</v>
      </c>
      <c r="F182" s="30" t="s">
        <v>260</v>
      </c>
      <c r="G182" s="71" t="s">
        <v>29</v>
      </c>
      <c r="H182" s="31">
        <v>50</v>
      </c>
      <c r="I182" s="172">
        <v>5.08</v>
      </c>
      <c r="J182" s="173">
        <f t="shared" si="54"/>
        <v>6.36</v>
      </c>
      <c r="K182" s="173">
        <f t="shared" si="55"/>
        <v>318</v>
      </c>
    </row>
    <row r="183" spans="1:11" ht="15">
      <c r="E183" s="164" t="s">
        <v>494</v>
      </c>
      <c r="F183" s="165" t="s">
        <v>1052</v>
      </c>
      <c r="G183" s="166"/>
      <c r="H183" s="167"/>
      <c r="I183" s="171"/>
      <c r="J183" s="171"/>
      <c r="K183" s="171">
        <f>SUM(K184:K212)</f>
        <v>236458.15</v>
      </c>
    </row>
    <row r="184" spans="1:11" s="1" customFormat="1" ht="25.5" outlineLevel="1">
      <c r="A184" s="156" t="s">
        <v>445</v>
      </c>
      <c r="B184" s="156" t="s">
        <v>1341</v>
      </c>
      <c r="C184" s="157">
        <v>91953</v>
      </c>
      <c r="E184" s="162" t="s">
        <v>1097</v>
      </c>
      <c r="F184" s="30" t="s">
        <v>418</v>
      </c>
      <c r="G184" s="71" t="s">
        <v>57</v>
      </c>
      <c r="H184" s="31">
        <v>22</v>
      </c>
      <c r="I184" s="172">
        <v>27.55</v>
      </c>
      <c r="J184" s="173">
        <f>ROUND(I184+I184*$K$8,2)</f>
        <v>34.5</v>
      </c>
      <c r="K184" s="173">
        <f>IF(J184=" "," ",ROUND(H184*J184,2))</f>
        <v>759</v>
      </c>
    </row>
    <row r="185" spans="1:11" s="1" customFormat="1" ht="25.5" outlineLevel="1">
      <c r="A185" s="156" t="s">
        <v>445</v>
      </c>
      <c r="B185" s="156" t="s">
        <v>1341</v>
      </c>
      <c r="C185" s="157">
        <v>91955</v>
      </c>
      <c r="E185" s="162" t="s">
        <v>1098</v>
      </c>
      <c r="F185" s="30" t="s">
        <v>419</v>
      </c>
      <c r="G185" s="71" t="s">
        <v>57</v>
      </c>
      <c r="H185" s="31">
        <v>10</v>
      </c>
      <c r="I185" s="172">
        <v>33.479999999999997</v>
      </c>
      <c r="J185" s="173">
        <f t="shared" ref="J185:J212" si="56">ROUND(I185+I185*$K$8,2)</f>
        <v>41.92</v>
      </c>
      <c r="K185" s="173">
        <f t="shared" ref="K185:K212" si="57">IF(J185=" "," ",ROUND(H185*J185,2))</f>
        <v>419.2</v>
      </c>
    </row>
    <row r="186" spans="1:11" s="1" customFormat="1" ht="25.5" outlineLevel="1">
      <c r="A186" s="156" t="s">
        <v>445</v>
      </c>
      <c r="B186" s="156" t="s">
        <v>1341</v>
      </c>
      <c r="C186" s="157">
        <v>91979</v>
      </c>
      <c r="E186" s="162" t="s">
        <v>1099</v>
      </c>
      <c r="F186" s="30" t="s">
        <v>420</v>
      </c>
      <c r="G186" s="71" t="s">
        <v>57</v>
      </c>
      <c r="H186" s="31">
        <v>10</v>
      </c>
      <c r="I186" s="172">
        <v>47.1</v>
      </c>
      <c r="J186" s="173">
        <f t="shared" si="56"/>
        <v>58.98</v>
      </c>
      <c r="K186" s="173">
        <f t="shared" si="57"/>
        <v>589.79999999999995</v>
      </c>
    </row>
    <row r="187" spans="1:11" s="1" customFormat="1" ht="25.5" outlineLevel="1">
      <c r="A187" s="156" t="s">
        <v>445</v>
      </c>
      <c r="B187" s="156" t="s">
        <v>1341</v>
      </c>
      <c r="C187" s="157">
        <v>91996</v>
      </c>
      <c r="E187" s="162" t="s">
        <v>1100</v>
      </c>
      <c r="F187" s="30" t="s">
        <v>421</v>
      </c>
      <c r="G187" s="71" t="s">
        <v>57</v>
      </c>
      <c r="H187" s="31">
        <v>20</v>
      </c>
      <c r="I187" s="172">
        <v>32.39</v>
      </c>
      <c r="J187" s="173">
        <f t="shared" si="56"/>
        <v>40.56</v>
      </c>
      <c r="K187" s="173">
        <f t="shared" si="57"/>
        <v>811.2</v>
      </c>
    </row>
    <row r="188" spans="1:11" s="1" customFormat="1" ht="25.5" outlineLevel="1">
      <c r="A188" s="156" t="s">
        <v>445</v>
      </c>
      <c r="B188" s="156" t="s">
        <v>1341</v>
      </c>
      <c r="C188" s="157">
        <v>91997</v>
      </c>
      <c r="E188" s="162" t="s">
        <v>1101</v>
      </c>
      <c r="F188" s="30" t="s">
        <v>422</v>
      </c>
      <c r="G188" s="71" t="s">
        <v>57</v>
      </c>
      <c r="H188" s="31">
        <v>12</v>
      </c>
      <c r="I188" s="172">
        <v>34.49</v>
      </c>
      <c r="J188" s="173">
        <f t="shared" si="56"/>
        <v>43.19</v>
      </c>
      <c r="K188" s="173">
        <f t="shared" si="57"/>
        <v>518.28</v>
      </c>
    </row>
    <row r="189" spans="1:11" s="1" customFormat="1" ht="25.5" outlineLevel="1">
      <c r="A189" s="156" t="s">
        <v>445</v>
      </c>
      <c r="B189" s="156" t="s">
        <v>1341</v>
      </c>
      <c r="C189" s="157">
        <v>92005</v>
      </c>
      <c r="E189" s="162" t="s">
        <v>1102</v>
      </c>
      <c r="F189" s="30" t="s">
        <v>423</v>
      </c>
      <c r="G189" s="71" t="s">
        <v>57</v>
      </c>
      <c r="H189" s="31">
        <v>8</v>
      </c>
      <c r="I189" s="172">
        <v>55.94</v>
      </c>
      <c r="J189" s="173">
        <f t="shared" si="56"/>
        <v>70.05</v>
      </c>
      <c r="K189" s="173">
        <f t="shared" si="57"/>
        <v>560.4</v>
      </c>
    </row>
    <row r="190" spans="1:11" s="1" customFormat="1" ht="25.5" outlineLevel="1">
      <c r="A190" s="156" t="s">
        <v>402</v>
      </c>
      <c r="B190" s="156" t="s">
        <v>406</v>
      </c>
      <c r="C190" s="157" t="s">
        <v>1038</v>
      </c>
      <c r="E190" s="162" t="s">
        <v>1103</v>
      </c>
      <c r="F190" s="188" t="s">
        <v>1192</v>
      </c>
      <c r="G190" s="189" t="s">
        <v>724</v>
      </c>
      <c r="H190" s="31">
        <v>8</v>
      </c>
      <c r="I190" s="190">
        <v>214.38</v>
      </c>
      <c r="J190" s="173">
        <f t="shared" si="56"/>
        <v>268.45</v>
      </c>
      <c r="K190" s="173">
        <f t="shared" si="57"/>
        <v>2147.6</v>
      </c>
    </row>
    <row r="191" spans="1:11" s="1" customFormat="1" ht="25.5" outlineLevel="1">
      <c r="A191" s="156" t="s">
        <v>402</v>
      </c>
      <c r="B191" s="156" t="s">
        <v>406</v>
      </c>
      <c r="C191" s="157" t="s">
        <v>1039</v>
      </c>
      <c r="E191" s="162" t="s">
        <v>1104</v>
      </c>
      <c r="F191" s="188" t="s">
        <v>1196</v>
      </c>
      <c r="G191" s="189" t="s">
        <v>724</v>
      </c>
      <c r="H191" s="31">
        <v>15</v>
      </c>
      <c r="I191" s="190">
        <v>239.95999999999998</v>
      </c>
      <c r="J191" s="173">
        <f t="shared" ref="J191:J195" si="58">ROUND(I191+I191*$K$8,2)</f>
        <v>300.48</v>
      </c>
      <c r="K191" s="173">
        <f t="shared" ref="K191:K195" si="59">IF(J191=" "," ",ROUND(H191*J191,2))</f>
        <v>4507.2</v>
      </c>
    </row>
    <row r="192" spans="1:11" s="1" customFormat="1" ht="25.5" outlineLevel="1">
      <c r="A192" s="156" t="s">
        <v>402</v>
      </c>
      <c r="B192" s="156" t="s">
        <v>406</v>
      </c>
      <c r="C192" s="157" t="s">
        <v>1040</v>
      </c>
      <c r="E192" s="162" t="s">
        <v>1105</v>
      </c>
      <c r="F192" s="188" t="s">
        <v>1199</v>
      </c>
      <c r="G192" s="189" t="s">
        <v>724</v>
      </c>
      <c r="H192" s="31">
        <v>1</v>
      </c>
      <c r="I192" s="190">
        <v>135.16</v>
      </c>
      <c r="J192" s="173">
        <f t="shared" si="58"/>
        <v>169.25</v>
      </c>
      <c r="K192" s="173">
        <f t="shared" si="59"/>
        <v>169.25</v>
      </c>
    </row>
    <row r="193" spans="1:11" s="1" customFormat="1" ht="25.5" outlineLevel="1">
      <c r="A193" s="156" t="s">
        <v>402</v>
      </c>
      <c r="B193" s="156" t="s">
        <v>406</v>
      </c>
      <c r="C193" s="157" t="s">
        <v>1041</v>
      </c>
      <c r="E193" s="162" t="s">
        <v>1106</v>
      </c>
      <c r="F193" s="188" t="s">
        <v>1202</v>
      </c>
      <c r="G193" s="189" t="s">
        <v>724</v>
      </c>
      <c r="H193" s="31">
        <v>2</v>
      </c>
      <c r="I193" s="190">
        <v>338.68</v>
      </c>
      <c r="J193" s="173">
        <f t="shared" si="58"/>
        <v>424.1</v>
      </c>
      <c r="K193" s="173">
        <f t="shared" si="59"/>
        <v>848.2</v>
      </c>
    </row>
    <row r="194" spans="1:11" s="1" customFormat="1" ht="38.25" outlineLevel="1">
      <c r="A194" s="156" t="s">
        <v>445</v>
      </c>
      <c r="B194" s="156" t="s">
        <v>1341</v>
      </c>
      <c r="C194" s="157">
        <v>91945</v>
      </c>
      <c r="E194" s="162" t="s">
        <v>1107</v>
      </c>
      <c r="F194" s="30" t="s">
        <v>417</v>
      </c>
      <c r="G194" s="71" t="s">
        <v>57</v>
      </c>
      <c r="H194" s="31">
        <v>10</v>
      </c>
      <c r="I194" s="172">
        <v>12.92</v>
      </c>
      <c r="J194" s="173">
        <f t="shared" si="58"/>
        <v>16.18</v>
      </c>
      <c r="K194" s="173">
        <f t="shared" si="59"/>
        <v>161.80000000000001</v>
      </c>
    </row>
    <row r="195" spans="1:11" s="1" customFormat="1" ht="25.5" outlineLevel="1">
      <c r="A195" s="156" t="s">
        <v>445</v>
      </c>
      <c r="B195" s="156" t="s">
        <v>1341</v>
      </c>
      <c r="C195" s="157">
        <v>91940</v>
      </c>
      <c r="E195" s="162" t="s">
        <v>1108</v>
      </c>
      <c r="F195" s="30" t="s">
        <v>416</v>
      </c>
      <c r="G195" s="71" t="s">
        <v>57</v>
      </c>
      <c r="H195" s="31">
        <v>60</v>
      </c>
      <c r="I195" s="172">
        <v>16.559999999999999</v>
      </c>
      <c r="J195" s="173">
        <f t="shared" si="58"/>
        <v>20.74</v>
      </c>
      <c r="K195" s="173">
        <f t="shared" si="59"/>
        <v>1244.4000000000001</v>
      </c>
    </row>
    <row r="196" spans="1:11" s="1" customFormat="1" ht="25.5" outlineLevel="1">
      <c r="A196" s="156" t="s">
        <v>402</v>
      </c>
      <c r="B196" s="156" t="s">
        <v>406</v>
      </c>
      <c r="C196" s="157" t="s">
        <v>1043</v>
      </c>
      <c r="E196" s="162" t="s">
        <v>1109</v>
      </c>
      <c r="F196" s="188" t="s">
        <v>1354</v>
      </c>
      <c r="G196" s="189" t="s">
        <v>724</v>
      </c>
      <c r="H196" s="31">
        <v>10</v>
      </c>
      <c r="I196" s="190">
        <v>80.990000000000009</v>
      </c>
      <c r="J196" s="173">
        <f t="shared" si="56"/>
        <v>101.42</v>
      </c>
      <c r="K196" s="173">
        <f t="shared" si="57"/>
        <v>1014.2</v>
      </c>
    </row>
    <row r="197" spans="1:11" s="1" customFormat="1" ht="63.75" outlineLevel="1">
      <c r="A197" s="156" t="s">
        <v>402</v>
      </c>
      <c r="B197" s="156" t="s">
        <v>406</v>
      </c>
      <c r="C197" s="157" t="s">
        <v>1244</v>
      </c>
      <c r="E197" s="162" t="s">
        <v>1110</v>
      </c>
      <c r="F197" s="30" t="s">
        <v>1293</v>
      </c>
      <c r="G197" s="71" t="s">
        <v>29</v>
      </c>
      <c r="H197" s="31">
        <v>300</v>
      </c>
      <c r="I197" s="190">
        <v>2.44</v>
      </c>
      <c r="J197" s="173">
        <f t="shared" si="56"/>
        <v>3.06</v>
      </c>
      <c r="K197" s="173">
        <f t="shared" si="57"/>
        <v>918</v>
      </c>
    </row>
    <row r="198" spans="1:11" s="1" customFormat="1" ht="63.75" outlineLevel="1">
      <c r="A198" s="156" t="s">
        <v>402</v>
      </c>
      <c r="B198" s="156" t="s">
        <v>406</v>
      </c>
      <c r="C198" s="157" t="s">
        <v>1245</v>
      </c>
      <c r="E198" s="162" t="s">
        <v>1111</v>
      </c>
      <c r="F198" s="30" t="s">
        <v>1297</v>
      </c>
      <c r="G198" s="71" t="s">
        <v>29</v>
      </c>
      <c r="H198" s="31">
        <v>4000</v>
      </c>
      <c r="I198" s="190">
        <v>3.63</v>
      </c>
      <c r="J198" s="173">
        <f t="shared" si="56"/>
        <v>4.55</v>
      </c>
      <c r="K198" s="173">
        <f t="shared" si="57"/>
        <v>18200</v>
      </c>
    </row>
    <row r="199" spans="1:11" s="1" customFormat="1" ht="63.75" outlineLevel="1">
      <c r="A199" s="156" t="s">
        <v>402</v>
      </c>
      <c r="B199" s="156" t="s">
        <v>406</v>
      </c>
      <c r="C199" s="157" t="s">
        <v>1246</v>
      </c>
      <c r="E199" s="162" t="s">
        <v>1112</v>
      </c>
      <c r="F199" s="30" t="s">
        <v>1299</v>
      </c>
      <c r="G199" s="71" t="s">
        <v>29</v>
      </c>
      <c r="H199" s="31">
        <v>500</v>
      </c>
      <c r="I199" s="190">
        <v>5.58</v>
      </c>
      <c r="J199" s="173">
        <f t="shared" si="56"/>
        <v>6.99</v>
      </c>
      <c r="K199" s="173">
        <f t="shared" si="57"/>
        <v>3495</v>
      </c>
    </row>
    <row r="200" spans="1:11" s="1" customFormat="1" ht="63.75" outlineLevel="1">
      <c r="A200" s="156" t="s">
        <v>402</v>
      </c>
      <c r="B200" s="156" t="s">
        <v>406</v>
      </c>
      <c r="C200" s="157" t="s">
        <v>1247</v>
      </c>
      <c r="E200" s="162" t="s">
        <v>1113</v>
      </c>
      <c r="F200" s="30" t="s">
        <v>1303</v>
      </c>
      <c r="G200" s="71" t="s">
        <v>29</v>
      </c>
      <c r="H200" s="31">
        <v>1500</v>
      </c>
      <c r="I200" s="190">
        <v>7.4499999999999993</v>
      </c>
      <c r="J200" s="173">
        <f t="shared" si="56"/>
        <v>9.33</v>
      </c>
      <c r="K200" s="173">
        <f t="shared" si="57"/>
        <v>13995</v>
      </c>
    </row>
    <row r="201" spans="1:11" s="1" customFormat="1" ht="63.75" outlineLevel="1">
      <c r="A201" s="156" t="s">
        <v>402</v>
      </c>
      <c r="B201" s="156" t="s">
        <v>406</v>
      </c>
      <c r="C201" s="157" t="s">
        <v>1248</v>
      </c>
      <c r="E201" s="162" t="s">
        <v>1114</v>
      </c>
      <c r="F201" s="30" t="s">
        <v>1305</v>
      </c>
      <c r="G201" s="71" t="s">
        <v>29</v>
      </c>
      <c r="H201" s="31">
        <v>850</v>
      </c>
      <c r="I201" s="190">
        <v>12.370000000000001</v>
      </c>
      <c r="J201" s="173">
        <f t="shared" si="56"/>
        <v>15.49</v>
      </c>
      <c r="K201" s="173">
        <f t="shared" si="57"/>
        <v>13166.5</v>
      </c>
    </row>
    <row r="202" spans="1:11" s="1" customFormat="1" ht="63.75" outlineLevel="1">
      <c r="A202" s="156" t="s">
        <v>445</v>
      </c>
      <c r="B202" s="156" t="s">
        <v>1341</v>
      </c>
      <c r="C202" s="157">
        <v>91927</v>
      </c>
      <c r="E202" s="162" t="s">
        <v>1115</v>
      </c>
      <c r="F202" s="30" t="s">
        <v>1308</v>
      </c>
      <c r="G202" s="71" t="s">
        <v>29</v>
      </c>
      <c r="H202" s="31">
        <v>2300</v>
      </c>
      <c r="I202" s="190">
        <v>4.66</v>
      </c>
      <c r="J202" s="173">
        <f t="shared" si="56"/>
        <v>5.84</v>
      </c>
      <c r="K202" s="173">
        <f t="shared" si="57"/>
        <v>13432</v>
      </c>
    </row>
    <row r="203" spans="1:11" s="1" customFormat="1" ht="63.75" outlineLevel="1">
      <c r="A203" s="156" t="s">
        <v>402</v>
      </c>
      <c r="B203" s="156" t="s">
        <v>406</v>
      </c>
      <c r="C203" s="157" t="s">
        <v>1249</v>
      </c>
      <c r="E203" s="162" t="s">
        <v>1116</v>
      </c>
      <c r="F203" s="30" t="s">
        <v>1309</v>
      </c>
      <c r="G203" s="71" t="s">
        <v>29</v>
      </c>
      <c r="H203" s="31">
        <v>200</v>
      </c>
      <c r="I203" s="190">
        <v>21.39</v>
      </c>
      <c r="J203" s="173">
        <f t="shared" si="56"/>
        <v>26.78</v>
      </c>
      <c r="K203" s="173">
        <f t="shared" si="57"/>
        <v>5356</v>
      </c>
    </row>
    <row r="204" spans="1:11" s="1" customFormat="1" ht="63.75" outlineLevel="1">
      <c r="A204" s="156" t="s">
        <v>402</v>
      </c>
      <c r="B204" s="156" t="s">
        <v>406</v>
      </c>
      <c r="C204" s="157" t="s">
        <v>1257</v>
      </c>
      <c r="E204" s="162" t="s">
        <v>1117</v>
      </c>
      <c r="F204" s="30" t="s">
        <v>1312</v>
      </c>
      <c r="G204" s="71" t="s">
        <v>29</v>
      </c>
      <c r="H204" s="31">
        <v>202</v>
      </c>
      <c r="I204" s="190">
        <v>23.2</v>
      </c>
      <c r="J204" s="173">
        <f t="shared" si="56"/>
        <v>29.05</v>
      </c>
      <c r="K204" s="173">
        <f t="shared" si="57"/>
        <v>5868.1</v>
      </c>
    </row>
    <row r="205" spans="1:11" s="1" customFormat="1" ht="63.75" outlineLevel="1">
      <c r="A205" s="156" t="s">
        <v>402</v>
      </c>
      <c r="B205" s="156" t="s">
        <v>406</v>
      </c>
      <c r="C205" s="157" t="s">
        <v>1262</v>
      </c>
      <c r="E205" s="162" t="s">
        <v>1118</v>
      </c>
      <c r="F205" s="30" t="s">
        <v>1314</v>
      </c>
      <c r="G205" s="71" t="s">
        <v>29</v>
      </c>
      <c r="H205" s="31">
        <v>200</v>
      </c>
      <c r="I205" s="190">
        <v>31.11</v>
      </c>
      <c r="J205" s="173">
        <f t="shared" si="56"/>
        <v>38.96</v>
      </c>
      <c r="K205" s="173">
        <f t="shared" si="57"/>
        <v>7792</v>
      </c>
    </row>
    <row r="206" spans="1:11" s="1" customFormat="1" ht="63.75" outlineLevel="1">
      <c r="A206" s="156" t="s">
        <v>402</v>
      </c>
      <c r="B206" s="156" t="s">
        <v>406</v>
      </c>
      <c r="C206" s="157" t="s">
        <v>1267</v>
      </c>
      <c r="E206" s="162" t="s">
        <v>1119</v>
      </c>
      <c r="F206" s="30" t="s">
        <v>1316</v>
      </c>
      <c r="G206" s="71" t="s">
        <v>29</v>
      </c>
      <c r="H206" s="31">
        <v>600</v>
      </c>
      <c r="I206" s="190">
        <v>42.47</v>
      </c>
      <c r="J206" s="173">
        <f t="shared" si="56"/>
        <v>53.18</v>
      </c>
      <c r="K206" s="173">
        <f t="shared" si="57"/>
        <v>31908</v>
      </c>
    </row>
    <row r="207" spans="1:11" s="1" customFormat="1" ht="63.75" outlineLevel="1">
      <c r="A207" s="156" t="s">
        <v>402</v>
      </c>
      <c r="B207" s="156" t="s">
        <v>406</v>
      </c>
      <c r="C207" s="157" t="s">
        <v>1271</v>
      </c>
      <c r="E207" s="162" t="s">
        <v>1120</v>
      </c>
      <c r="F207" s="30" t="s">
        <v>1321</v>
      </c>
      <c r="G207" s="71" t="s">
        <v>29</v>
      </c>
      <c r="H207" s="31">
        <v>250</v>
      </c>
      <c r="I207" s="190">
        <v>60.42</v>
      </c>
      <c r="J207" s="173">
        <f t="shared" si="56"/>
        <v>75.66</v>
      </c>
      <c r="K207" s="173">
        <f t="shared" si="57"/>
        <v>18915</v>
      </c>
    </row>
    <row r="208" spans="1:11" s="1" customFormat="1" ht="63.75" outlineLevel="1">
      <c r="A208" s="156" t="s">
        <v>402</v>
      </c>
      <c r="B208" s="156" t="s">
        <v>406</v>
      </c>
      <c r="C208" s="157" t="s">
        <v>1275</v>
      </c>
      <c r="E208" s="162" t="s">
        <v>1121</v>
      </c>
      <c r="F208" s="30" t="s">
        <v>1364</v>
      </c>
      <c r="G208" s="71" t="s">
        <v>29</v>
      </c>
      <c r="H208" s="31">
        <v>650</v>
      </c>
      <c r="I208" s="190">
        <v>96.17</v>
      </c>
      <c r="J208" s="173">
        <f t="shared" si="56"/>
        <v>120.42</v>
      </c>
      <c r="K208" s="173">
        <f t="shared" si="57"/>
        <v>78273</v>
      </c>
    </row>
    <row r="209" spans="1:11" s="1" customFormat="1" ht="38.25" outlineLevel="1">
      <c r="A209" s="156" t="s">
        <v>402</v>
      </c>
      <c r="B209" s="156" t="s">
        <v>406</v>
      </c>
      <c r="C209" s="157" t="s">
        <v>1045</v>
      </c>
      <c r="E209" s="162" t="s">
        <v>1122</v>
      </c>
      <c r="F209" s="188" t="s">
        <v>1208</v>
      </c>
      <c r="G209" s="189" t="s">
        <v>724</v>
      </c>
      <c r="H209" s="31">
        <v>300</v>
      </c>
      <c r="I209" s="190">
        <v>2.6</v>
      </c>
      <c r="J209" s="173">
        <f t="shared" si="56"/>
        <v>3.26</v>
      </c>
      <c r="K209" s="173">
        <f t="shared" si="57"/>
        <v>978</v>
      </c>
    </row>
    <row r="210" spans="1:11" s="1" customFormat="1" ht="38.25" outlineLevel="1">
      <c r="A210" s="156" t="s">
        <v>445</v>
      </c>
      <c r="B210" s="156" t="s">
        <v>1341</v>
      </c>
      <c r="C210" s="157">
        <v>91855</v>
      </c>
      <c r="E210" s="162" t="s">
        <v>1123</v>
      </c>
      <c r="F210" s="30" t="s">
        <v>414</v>
      </c>
      <c r="G210" s="71" t="s">
        <v>29</v>
      </c>
      <c r="H210" s="31">
        <v>250</v>
      </c>
      <c r="I210" s="172">
        <v>10.49</v>
      </c>
      <c r="J210" s="173">
        <f t="shared" si="56"/>
        <v>13.14</v>
      </c>
      <c r="K210" s="173">
        <f t="shared" si="57"/>
        <v>3285</v>
      </c>
    </row>
    <row r="211" spans="1:11" s="1" customFormat="1" ht="38.25" outlineLevel="1">
      <c r="A211" s="156" t="s">
        <v>445</v>
      </c>
      <c r="B211" s="156" t="s">
        <v>1341</v>
      </c>
      <c r="C211" s="157">
        <v>91857</v>
      </c>
      <c r="E211" s="162" t="s">
        <v>1124</v>
      </c>
      <c r="F211" s="30" t="s">
        <v>415</v>
      </c>
      <c r="G211" s="71" t="s">
        <v>29</v>
      </c>
      <c r="H211" s="31">
        <v>350</v>
      </c>
      <c r="I211" s="172">
        <v>15.14</v>
      </c>
      <c r="J211" s="173">
        <f t="shared" si="56"/>
        <v>18.96</v>
      </c>
      <c r="K211" s="173">
        <f t="shared" si="57"/>
        <v>6636</v>
      </c>
    </row>
    <row r="212" spans="1:11" s="1" customFormat="1" ht="25.5" outlineLevel="1">
      <c r="A212" s="156" t="s">
        <v>466</v>
      </c>
      <c r="B212" s="156" t="s">
        <v>552</v>
      </c>
      <c r="C212" s="157" t="s">
        <v>87</v>
      </c>
      <c r="E212" s="162" t="s">
        <v>1125</v>
      </c>
      <c r="F212" s="30" t="s">
        <v>468</v>
      </c>
      <c r="G212" s="71" t="s">
        <v>57</v>
      </c>
      <c r="H212" s="31">
        <v>6</v>
      </c>
      <c r="I212" s="172">
        <v>65.22</v>
      </c>
      <c r="J212" s="173">
        <f t="shared" si="56"/>
        <v>81.67</v>
      </c>
      <c r="K212" s="173">
        <f t="shared" si="57"/>
        <v>490.02</v>
      </c>
    </row>
    <row r="213" spans="1:11" ht="15">
      <c r="E213" s="164" t="s">
        <v>495</v>
      </c>
      <c r="F213" s="165" t="s">
        <v>1053</v>
      </c>
      <c r="G213" s="166"/>
      <c r="H213" s="167"/>
      <c r="I213" s="171"/>
      <c r="J213" s="171"/>
      <c r="K213" s="171">
        <f>SUM(K214:K225)</f>
        <v>18100.05</v>
      </c>
    </row>
    <row r="214" spans="1:11" s="1" customFormat="1" ht="38.25" outlineLevel="1">
      <c r="A214" s="156" t="s">
        <v>445</v>
      </c>
      <c r="B214" s="156" t="s">
        <v>1341</v>
      </c>
      <c r="C214" s="157">
        <v>93009</v>
      </c>
      <c r="E214" s="162" t="s">
        <v>1126</v>
      </c>
      <c r="F214" s="30" t="s">
        <v>193</v>
      </c>
      <c r="G214" s="71" t="s">
        <v>29</v>
      </c>
      <c r="H214" s="31">
        <v>200</v>
      </c>
      <c r="I214" s="172">
        <v>27.58</v>
      </c>
      <c r="J214" s="173">
        <f>ROUND(I214+I214*$K$8,2)</f>
        <v>34.54</v>
      </c>
      <c r="K214" s="173">
        <f>IF(J214=" "," ",ROUND(H214*J214,2))</f>
        <v>6908</v>
      </c>
    </row>
    <row r="215" spans="1:11" s="1" customFormat="1" outlineLevel="1">
      <c r="A215" s="156" t="s">
        <v>445</v>
      </c>
      <c r="B215" s="156" t="s">
        <v>1341</v>
      </c>
      <c r="C215" s="157">
        <v>98307</v>
      </c>
      <c r="E215" s="162" t="s">
        <v>1127</v>
      </c>
      <c r="F215" s="30" t="s">
        <v>112</v>
      </c>
      <c r="G215" s="71" t="s">
        <v>57</v>
      </c>
      <c r="H215" s="31">
        <v>15</v>
      </c>
      <c r="I215" s="172">
        <v>43.92</v>
      </c>
      <c r="J215" s="173">
        <f t="shared" ref="J215:J225" si="60">ROUND(I215+I215*$K$8,2)</f>
        <v>55</v>
      </c>
      <c r="K215" s="173">
        <f t="shared" ref="K215:K225" si="61">IF(J215=" "," ",ROUND(H215*J215,2))</f>
        <v>825</v>
      </c>
    </row>
    <row r="216" spans="1:11" s="1" customFormat="1" ht="25.5" outlineLevel="1">
      <c r="A216" s="156" t="s">
        <v>445</v>
      </c>
      <c r="B216" s="156" t="s">
        <v>1341</v>
      </c>
      <c r="C216" s="157">
        <v>98294</v>
      </c>
      <c r="E216" s="162" t="s">
        <v>1128</v>
      </c>
      <c r="F216" s="30" t="s">
        <v>110</v>
      </c>
      <c r="G216" s="71" t="s">
        <v>29</v>
      </c>
      <c r="H216" s="31">
        <v>610</v>
      </c>
      <c r="I216" s="172">
        <v>5.64</v>
      </c>
      <c r="J216" s="173">
        <f t="shared" si="60"/>
        <v>7.06</v>
      </c>
      <c r="K216" s="173">
        <f t="shared" si="61"/>
        <v>4306.6000000000004</v>
      </c>
    </row>
    <row r="217" spans="1:11" s="1" customFormat="1" ht="25.5" outlineLevel="1">
      <c r="A217" s="156" t="s">
        <v>402</v>
      </c>
      <c r="B217" s="156" t="s">
        <v>406</v>
      </c>
      <c r="C217" s="157" t="s">
        <v>1047</v>
      </c>
      <c r="E217" s="162" t="s">
        <v>1129</v>
      </c>
      <c r="F217" s="188" t="s">
        <v>1211</v>
      </c>
      <c r="G217" s="189" t="s">
        <v>28</v>
      </c>
      <c r="H217" s="31">
        <v>8</v>
      </c>
      <c r="I217" s="190">
        <v>23.63</v>
      </c>
      <c r="J217" s="173">
        <f t="shared" si="60"/>
        <v>29.59</v>
      </c>
      <c r="K217" s="173">
        <f t="shared" si="61"/>
        <v>236.72</v>
      </c>
    </row>
    <row r="218" spans="1:11" s="1" customFormat="1" ht="38.25" outlineLevel="1">
      <c r="A218" s="156" t="s">
        <v>402</v>
      </c>
      <c r="B218" s="156" t="s">
        <v>406</v>
      </c>
      <c r="C218" s="157" t="s">
        <v>1058</v>
      </c>
      <c r="E218" s="162" t="s">
        <v>1130</v>
      </c>
      <c r="F218" s="188" t="s">
        <v>1213</v>
      </c>
      <c r="G218" s="189" t="s">
        <v>28</v>
      </c>
      <c r="H218" s="31">
        <v>1</v>
      </c>
      <c r="I218" s="190">
        <v>349.45</v>
      </c>
      <c r="J218" s="173">
        <f t="shared" si="60"/>
        <v>437.58</v>
      </c>
      <c r="K218" s="173">
        <f t="shared" si="61"/>
        <v>437.58</v>
      </c>
    </row>
    <row r="219" spans="1:11" s="1" customFormat="1" ht="153" outlineLevel="1">
      <c r="A219" s="156" t="s">
        <v>402</v>
      </c>
      <c r="B219" s="156" t="s">
        <v>406</v>
      </c>
      <c r="C219" s="157" t="s">
        <v>1166</v>
      </c>
      <c r="E219" s="162" t="s">
        <v>1131</v>
      </c>
      <c r="F219" s="188" t="s">
        <v>1216</v>
      </c>
      <c r="G219" s="189" t="s">
        <v>28</v>
      </c>
      <c r="H219" s="31">
        <v>1</v>
      </c>
      <c r="I219" s="190">
        <v>276.31</v>
      </c>
      <c r="J219" s="173">
        <f t="shared" si="60"/>
        <v>346</v>
      </c>
      <c r="K219" s="173">
        <f t="shared" si="61"/>
        <v>346</v>
      </c>
    </row>
    <row r="220" spans="1:11" s="1" customFormat="1" ht="25.5" outlineLevel="1">
      <c r="A220" s="156" t="s">
        <v>445</v>
      </c>
      <c r="B220" s="156" t="s">
        <v>1341</v>
      </c>
      <c r="C220" s="157">
        <v>98301</v>
      </c>
      <c r="E220" s="162" t="s">
        <v>1132</v>
      </c>
      <c r="F220" s="30" t="s">
        <v>111</v>
      </c>
      <c r="G220" s="71" t="s">
        <v>57</v>
      </c>
      <c r="H220" s="31">
        <v>1</v>
      </c>
      <c r="I220" s="172">
        <v>628.87</v>
      </c>
      <c r="J220" s="173">
        <f t="shared" si="60"/>
        <v>787.47</v>
      </c>
      <c r="K220" s="173">
        <f t="shared" si="61"/>
        <v>787.47</v>
      </c>
    </row>
    <row r="221" spans="1:11" s="1" customFormat="1" ht="25.5" outlineLevel="1">
      <c r="A221" s="156" t="s">
        <v>402</v>
      </c>
      <c r="B221" s="156" t="s">
        <v>406</v>
      </c>
      <c r="C221" s="157" t="s">
        <v>1172</v>
      </c>
      <c r="E221" s="162" t="s">
        <v>1133</v>
      </c>
      <c r="F221" s="188" t="s">
        <v>1219</v>
      </c>
      <c r="G221" s="189" t="s">
        <v>28</v>
      </c>
      <c r="H221" s="31">
        <v>2</v>
      </c>
      <c r="I221" s="190">
        <v>70.12</v>
      </c>
      <c r="J221" s="173">
        <f t="shared" si="60"/>
        <v>87.8</v>
      </c>
      <c r="K221" s="173">
        <f t="shared" si="61"/>
        <v>175.6</v>
      </c>
    </row>
    <row r="222" spans="1:11" s="1" customFormat="1" ht="38.25" outlineLevel="1">
      <c r="A222" s="156" t="s">
        <v>1370</v>
      </c>
      <c r="B222" s="156" t="s">
        <v>552</v>
      </c>
      <c r="C222" s="157" t="s">
        <v>123</v>
      </c>
      <c r="E222" s="162" t="s">
        <v>1134</v>
      </c>
      <c r="F222" s="30" t="s">
        <v>163</v>
      </c>
      <c r="G222" s="71" t="s">
        <v>57</v>
      </c>
      <c r="H222" s="31">
        <v>1</v>
      </c>
      <c r="I222" s="172">
        <v>87.8</v>
      </c>
      <c r="J222" s="173">
        <f t="shared" si="60"/>
        <v>109.94</v>
      </c>
      <c r="K222" s="173">
        <f t="shared" si="61"/>
        <v>109.94</v>
      </c>
    </row>
    <row r="223" spans="1:11" s="1" customFormat="1" ht="38.25" outlineLevel="1">
      <c r="A223" s="156" t="s">
        <v>402</v>
      </c>
      <c r="B223" s="156" t="s">
        <v>406</v>
      </c>
      <c r="C223" s="157" t="s">
        <v>1173</v>
      </c>
      <c r="E223" s="162" t="s">
        <v>1135</v>
      </c>
      <c r="F223" s="188" t="s">
        <v>1222</v>
      </c>
      <c r="G223" s="189" t="s">
        <v>28</v>
      </c>
      <c r="H223" s="31">
        <v>4</v>
      </c>
      <c r="I223" s="190">
        <v>71.09</v>
      </c>
      <c r="J223" s="173">
        <f t="shared" si="60"/>
        <v>89.02</v>
      </c>
      <c r="K223" s="173">
        <f t="shared" si="61"/>
        <v>356.08</v>
      </c>
    </row>
    <row r="224" spans="1:11" s="1" customFormat="1" ht="38.25" outlineLevel="1">
      <c r="A224" s="156" t="s">
        <v>402</v>
      </c>
      <c r="B224" s="156" t="s">
        <v>406</v>
      </c>
      <c r="C224" s="157" t="s">
        <v>1177</v>
      </c>
      <c r="E224" s="162" t="s">
        <v>1136</v>
      </c>
      <c r="F224" s="188" t="s">
        <v>1225</v>
      </c>
      <c r="G224" s="189" t="s">
        <v>724</v>
      </c>
      <c r="H224" s="31">
        <v>16</v>
      </c>
      <c r="I224" s="190">
        <v>165.64</v>
      </c>
      <c r="J224" s="173">
        <f t="shared" si="60"/>
        <v>207.41</v>
      </c>
      <c r="K224" s="173">
        <f t="shared" si="61"/>
        <v>3318.56</v>
      </c>
    </row>
    <row r="225" spans="1:11" s="1" customFormat="1" ht="38.25" outlineLevel="1">
      <c r="A225" s="156" t="s">
        <v>1370</v>
      </c>
      <c r="B225" s="156" t="s">
        <v>552</v>
      </c>
      <c r="C225" s="157" t="s">
        <v>122</v>
      </c>
      <c r="E225" s="162" t="s">
        <v>1137</v>
      </c>
      <c r="F225" s="30" t="s">
        <v>85</v>
      </c>
      <c r="G225" s="71" t="s">
        <v>159</v>
      </c>
      <c r="H225" s="31">
        <v>15</v>
      </c>
      <c r="I225" s="172">
        <v>15.57</v>
      </c>
      <c r="J225" s="173">
        <f t="shared" si="60"/>
        <v>19.5</v>
      </c>
      <c r="K225" s="173">
        <f t="shared" si="61"/>
        <v>292.5</v>
      </c>
    </row>
    <row r="226" spans="1:11" ht="15">
      <c r="E226" s="164" t="s">
        <v>496</v>
      </c>
      <c r="F226" s="165" t="s">
        <v>1054</v>
      </c>
      <c r="G226" s="166"/>
      <c r="H226" s="167"/>
      <c r="I226" s="171"/>
      <c r="J226" s="171"/>
      <c r="K226" s="171">
        <f>SUM(K227:K231)</f>
        <v>18785.96</v>
      </c>
    </row>
    <row r="227" spans="1:11" s="1" customFormat="1" ht="25.5" outlineLevel="1">
      <c r="A227" s="156" t="s">
        <v>466</v>
      </c>
      <c r="B227" s="156" t="s">
        <v>552</v>
      </c>
      <c r="C227" s="157" t="s">
        <v>91</v>
      </c>
      <c r="E227" s="162" t="s">
        <v>1138</v>
      </c>
      <c r="F227" s="30" t="s">
        <v>182</v>
      </c>
      <c r="G227" s="71" t="s">
        <v>27</v>
      </c>
      <c r="H227" s="31">
        <v>62</v>
      </c>
      <c r="I227" s="172">
        <v>46.14</v>
      </c>
      <c r="J227" s="173">
        <f>ROUND(I227+I227*$K$8,2)</f>
        <v>57.78</v>
      </c>
      <c r="K227" s="173">
        <f>IF(J227=" "," ",ROUND(H227*J227,2))</f>
        <v>3582.36</v>
      </c>
    </row>
    <row r="228" spans="1:11" s="1" customFormat="1" ht="25.5" outlineLevel="1">
      <c r="A228" s="156" t="s">
        <v>466</v>
      </c>
      <c r="B228" s="156" t="s">
        <v>552</v>
      </c>
      <c r="C228" s="157" t="s">
        <v>92</v>
      </c>
      <c r="E228" s="162" t="s">
        <v>1139</v>
      </c>
      <c r="F228" s="30" t="s">
        <v>97</v>
      </c>
      <c r="G228" s="71" t="s">
        <v>26</v>
      </c>
      <c r="H228" s="31">
        <v>123</v>
      </c>
      <c r="I228" s="172">
        <v>5.08</v>
      </c>
      <c r="J228" s="173">
        <f t="shared" ref="J228:J231" si="62">ROUND(I228+I228*$K$8,2)</f>
        <v>6.36</v>
      </c>
      <c r="K228" s="173">
        <f t="shared" ref="K228:K231" si="63">IF(J228=" "," ",ROUND(H228*J228,2))</f>
        <v>782.28</v>
      </c>
    </row>
    <row r="229" spans="1:11" s="1" customFormat="1" ht="25.5" outlineLevel="1">
      <c r="A229" s="156" t="s">
        <v>445</v>
      </c>
      <c r="B229" s="156" t="s">
        <v>1341</v>
      </c>
      <c r="C229" s="157">
        <v>102716</v>
      </c>
      <c r="E229" s="162" t="s">
        <v>1140</v>
      </c>
      <c r="F229" s="30" t="s">
        <v>185</v>
      </c>
      <c r="G229" s="71" t="s">
        <v>27</v>
      </c>
      <c r="H229" s="31">
        <v>20</v>
      </c>
      <c r="I229" s="172">
        <v>163.26</v>
      </c>
      <c r="J229" s="173">
        <f t="shared" si="62"/>
        <v>204.43</v>
      </c>
      <c r="K229" s="173">
        <f t="shared" si="63"/>
        <v>4088.6</v>
      </c>
    </row>
    <row r="230" spans="1:11" s="1" customFormat="1" ht="38.25" outlineLevel="1">
      <c r="A230" s="156" t="s">
        <v>1370</v>
      </c>
      <c r="B230" s="156" t="s">
        <v>552</v>
      </c>
      <c r="C230" s="157" t="s">
        <v>132</v>
      </c>
      <c r="E230" s="162" t="s">
        <v>1141</v>
      </c>
      <c r="F230" s="30" t="s">
        <v>167</v>
      </c>
      <c r="G230" s="71" t="s">
        <v>27</v>
      </c>
      <c r="H230" s="31">
        <v>12</v>
      </c>
      <c r="I230" s="172">
        <v>572.28</v>
      </c>
      <c r="J230" s="173">
        <f t="shared" si="62"/>
        <v>716.61</v>
      </c>
      <c r="K230" s="173">
        <f t="shared" si="63"/>
        <v>8599.32</v>
      </c>
    </row>
    <row r="231" spans="1:11" s="1" customFormat="1" ht="25.5" outlineLevel="1">
      <c r="A231" s="156" t="s">
        <v>466</v>
      </c>
      <c r="B231" s="156" t="s">
        <v>552</v>
      </c>
      <c r="C231" s="157" t="s">
        <v>94</v>
      </c>
      <c r="E231" s="162" t="s">
        <v>1142</v>
      </c>
      <c r="F231" s="30" t="s">
        <v>98</v>
      </c>
      <c r="G231" s="71" t="s">
        <v>27</v>
      </c>
      <c r="H231" s="31">
        <v>30</v>
      </c>
      <c r="I231" s="172">
        <v>46.14</v>
      </c>
      <c r="J231" s="173">
        <f t="shared" si="62"/>
        <v>57.78</v>
      </c>
      <c r="K231" s="173">
        <f t="shared" si="63"/>
        <v>1733.4</v>
      </c>
    </row>
    <row r="232" spans="1:11" ht="15">
      <c r="E232" s="164" t="s">
        <v>497</v>
      </c>
      <c r="F232" s="165" t="s">
        <v>1055</v>
      </c>
      <c r="G232" s="166"/>
      <c r="H232" s="167"/>
      <c r="I232" s="171"/>
      <c r="J232" s="171"/>
      <c r="K232" s="171">
        <f>SUM(K233:K239)</f>
        <v>42269.979999999996</v>
      </c>
    </row>
    <row r="233" spans="1:11" s="1" customFormat="1" ht="38.25" outlineLevel="1">
      <c r="A233" s="156" t="s">
        <v>445</v>
      </c>
      <c r="B233" s="156" t="s">
        <v>1341</v>
      </c>
      <c r="C233" s="157">
        <v>97668</v>
      </c>
      <c r="E233" s="162" t="s">
        <v>1144</v>
      </c>
      <c r="F233" s="188" t="s">
        <v>194</v>
      </c>
      <c r="G233" s="71" t="s">
        <v>29</v>
      </c>
      <c r="H233" s="31">
        <v>400</v>
      </c>
      <c r="I233" s="172">
        <v>12.27</v>
      </c>
      <c r="J233" s="173">
        <f>ROUND(I233+I233*$K$8,2)</f>
        <v>15.36</v>
      </c>
      <c r="K233" s="173">
        <f>IF(J233=" "," ",ROUND(H233*J233,2))</f>
        <v>6144</v>
      </c>
    </row>
    <row r="234" spans="1:11" s="1" customFormat="1" ht="38.25" outlineLevel="1">
      <c r="A234" s="156" t="s">
        <v>445</v>
      </c>
      <c r="B234" s="156" t="s">
        <v>1341</v>
      </c>
      <c r="C234" s="157">
        <v>97670</v>
      </c>
      <c r="E234" s="162" t="s">
        <v>1145</v>
      </c>
      <c r="F234" s="188" t="s">
        <v>195</v>
      </c>
      <c r="G234" s="71" t="s">
        <v>29</v>
      </c>
      <c r="H234" s="31">
        <v>300</v>
      </c>
      <c r="I234" s="172">
        <v>23.4</v>
      </c>
      <c r="J234" s="173">
        <f t="shared" ref="J234:J238" si="64">ROUND(I234+I234*$K$8,2)</f>
        <v>29.3</v>
      </c>
      <c r="K234" s="173">
        <f t="shared" ref="K234:K238" si="65">IF(J234=" "," ",ROUND(H234*J234,2))</f>
        <v>8790</v>
      </c>
    </row>
    <row r="235" spans="1:11" s="1" customFormat="1" ht="38.25" outlineLevel="1">
      <c r="A235" s="156" t="s">
        <v>445</v>
      </c>
      <c r="B235" s="156" t="s">
        <v>1341</v>
      </c>
      <c r="C235" s="157">
        <v>97881</v>
      </c>
      <c r="E235" s="162" t="s">
        <v>1146</v>
      </c>
      <c r="F235" s="188" t="s">
        <v>196</v>
      </c>
      <c r="G235" s="71" t="s">
        <v>57</v>
      </c>
      <c r="H235" s="31">
        <v>40</v>
      </c>
      <c r="I235" s="172">
        <v>138.87</v>
      </c>
      <c r="J235" s="173">
        <f t="shared" si="64"/>
        <v>173.89</v>
      </c>
      <c r="K235" s="173">
        <f t="shared" si="65"/>
        <v>6955.6</v>
      </c>
    </row>
    <row r="236" spans="1:11" s="1" customFormat="1" ht="38.25" outlineLevel="1">
      <c r="A236" s="156" t="s">
        <v>445</v>
      </c>
      <c r="B236" s="156" t="s">
        <v>1341</v>
      </c>
      <c r="C236" s="157">
        <v>97883</v>
      </c>
      <c r="E236" s="162" t="s">
        <v>1147</v>
      </c>
      <c r="F236" s="188" t="s">
        <v>197</v>
      </c>
      <c r="G236" s="71" t="s">
        <v>57</v>
      </c>
      <c r="H236" s="31">
        <v>30</v>
      </c>
      <c r="I236" s="172">
        <v>426.51</v>
      </c>
      <c r="J236" s="173">
        <f t="shared" si="64"/>
        <v>534.08000000000004</v>
      </c>
      <c r="K236" s="173">
        <f t="shared" si="65"/>
        <v>16022.4</v>
      </c>
    </row>
    <row r="237" spans="1:11" s="1" customFormat="1" ht="153" outlineLevel="1">
      <c r="A237" s="156" t="s">
        <v>402</v>
      </c>
      <c r="B237" s="156" t="s">
        <v>406</v>
      </c>
      <c r="C237" s="157" t="s">
        <v>1179</v>
      </c>
      <c r="E237" s="162" t="s">
        <v>1148</v>
      </c>
      <c r="F237" s="188" t="s">
        <v>1228</v>
      </c>
      <c r="G237" s="189" t="s">
        <v>29</v>
      </c>
      <c r="H237" s="31">
        <v>160</v>
      </c>
      <c r="I237" s="190">
        <v>16.82</v>
      </c>
      <c r="J237" s="173">
        <f t="shared" si="64"/>
        <v>21.06</v>
      </c>
      <c r="K237" s="173">
        <f t="shared" si="65"/>
        <v>3369.6</v>
      </c>
    </row>
    <row r="238" spans="1:11" s="1" customFormat="1" ht="25.5" outlineLevel="1">
      <c r="A238" s="156" t="s">
        <v>402</v>
      </c>
      <c r="B238" s="156" t="s">
        <v>406</v>
      </c>
      <c r="C238" s="157" t="s">
        <v>1379</v>
      </c>
      <c r="E238" s="162" t="s">
        <v>1386</v>
      </c>
      <c r="F238" s="188" t="s">
        <v>1384</v>
      </c>
      <c r="G238" s="189" t="s">
        <v>724</v>
      </c>
      <c r="H238" s="31">
        <v>1</v>
      </c>
      <c r="I238" s="190">
        <v>232.15</v>
      </c>
      <c r="J238" s="173">
        <f t="shared" si="64"/>
        <v>290.7</v>
      </c>
      <c r="K238" s="173">
        <f t="shared" si="65"/>
        <v>290.7</v>
      </c>
    </row>
    <row r="239" spans="1:11" s="1" customFormat="1" ht="25.5" outlineLevel="1">
      <c r="A239" s="156" t="s">
        <v>402</v>
      </c>
      <c r="B239" s="156" t="s">
        <v>406</v>
      </c>
      <c r="C239" s="157" t="s">
        <v>1383</v>
      </c>
      <c r="E239" s="162" t="s">
        <v>1387</v>
      </c>
      <c r="F239" s="188" t="s">
        <v>1385</v>
      </c>
      <c r="G239" s="189" t="s">
        <v>724</v>
      </c>
      <c r="H239" s="31">
        <v>1</v>
      </c>
      <c r="I239" s="190">
        <v>557.16</v>
      </c>
      <c r="J239" s="173">
        <f t="shared" ref="J239" si="66">ROUND(I239+I239*$K$8,2)</f>
        <v>697.68</v>
      </c>
      <c r="K239" s="173">
        <f t="shared" ref="K239" si="67">IF(J239=" "," ",ROUND(H239*J239,2))</f>
        <v>697.68</v>
      </c>
    </row>
    <row r="240" spans="1:11" ht="30">
      <c r="E240" s="164" t="s">
        <v>498</v>
      </c>
      <c r="F240" s="165" t="s">
        <v>1056</v>
      </c>
      <c r="G240" s="166"/>
      <c r="H240" s="167"/>
      <c r="I240" s="171"/>
      <c r="J240" s="171"/>
      <c r="K240" s="171">
        <f>SUM(K241:K249)</f>
        <v>93561.51</v>
      </c>
    </row>
    <row r="241" spans="1:11" s="1" customFormat="1" ht="76.5" outlineLevel="1">
      <c r="A241" s="156" t="s">
        <v>402</v>
      </c>
      <c r="B241" s="156" t="s">
        <v>406</v>
      </c>
      <c r="C241" s="157" t="s">
        <v>1182</v>
      </c>
      <c r="E241" s="162" t="s">
        <v>1143</v>
      </c>
      <c r="F241" s="188" t="s">
        <v>1231</v>
      </c>
      <c r="G241" s="189" t="s">
        <v>28</v>
      </c>
      <c r="H241" s="31">
        <v>17</v>
      </c>
      <c r="I241" s="190">
        <v>386.33</v>
      </c>
      <c r="J241" s="173">
        <f>ROUND(I241+I241*$K$8,2)</f>
        <v>483.76</v>
      </c>
      <c r="K241" s="173">
        <f>IF(J241=" "," ",ROUND(H241*J241,2))</f>
        <v>8223.92</v>
      </c>
    </row>
    <row r="242" spans="1:11" s="1" customFormat="1" ht="89.25" outlineLevel="1">
      <c r="A242" s="156" t="s">
        <v>402</v>
      </c>
      <c r="B242" s="156" t="s">
        <v>406</v>
      </c>
      <c r="C242" s="157" t="s">
        <v>1376</v>
      </c>
      <c r="E242" s="162" t="s">
        <v>1149</v>
      </c>
      <c r="F242" s="188" t="s">
        <v>1377</v>
      </c>
      <c r="G242" s="189" t="s">
        <v>28</v>
      </c>
      <c r="H242" s="31">
        <v>17</v>
      </c>
      <c r="I242" s="190">
        <v>316.02</v>
      </c>
      <c r="J242" s="173">
        <f>ROUND(I242+I242*$K$8,2)</f>
        <v>395.72</v>
      </c>
      <c r="K242" s="173">
        <f>IF(J242=" "," ",ROUND(H242*J242,2))</f>
        <v>6727.24</v>
      </c>
    </row>
    <row r="243" spans="1:11" s="1" customFormat="1" ht="89.25" outlineLevel="1">
      <c r="A243" s="156" t="s">
        <v>402</v>
      </c>
      <c r="B243" s="156" t="s">
        <v>406</v>
      </c>
      <c r="C243" s="157" t="s">
        <v>1185</v>
      </c>
      <c r="E243" s="162" t="s">
        <v>1150</v>
      </c>
      <c r="F243" s="188" t="s">
        <v>1233</v>
      </c>
      <c r="G243" s="189" t="s">
        <v>28</v>
      </c>
      <c r="H243" s="31">
        <v>17</v>
      </c>
      <c r="I243" s="190">
        <v>1303.8899999999999</v>
      </c>
      <c r="J243" s="173">
        <f t="shared" ref="J243:J248" si="68">ROUND(I243+I243*$K$8,2)</f>
        <v>1632.73</v>
      </c>
      <c r="K243" s="173">
        <f t="shared" ref="K243:K248" si="69">IF(J243=" "," ",ROUND(H243*J243,2))</f>
        <v>27756.41</v>
      </c>
    </row>
    <row r="244" spans="1:11" s="1" customFormat="1" ht="89.25" outlineLevel="1">
      <c r="A244" s="156" t="s">
        <v>402</v>
      </c>
      <c r="B244" s="156" t="s">
        <v>406</v>
      </c>
      <c r="C244" s="157" t="s">
        <v>1372</v>
      </c>
      <c r="E244" s="162" t="s">
        <v>1151</v>
      </c>
      <c r="F244" s="188" t="s">
        <v>1373</v>
      </c>
      <c r="G244" s="189" t="s">
        <v>28</v>
      </c>
      <c r="H244" s="31">
        <v>17</v>
      </c>
      <c r="I244" s="190">
        <v>703.98</v>
      </c>
      <c r="J244" s="173">
        <f t="shared" ref="J244" si="70">ROUND(I244+I244*$K$8,2)</f>
        <v>881.52</v>
      </c>
      <c r="K244" s="173">
        <f t="shared" ref="K244" si="71">IF(J244=" "," ",ROUND(H244*J244,2))</f>
        <v>14985.84</v>
      </c>
    </row>
    <row r="245" spans="1:11" s="1" customFormat="1" ht="25.5" outlineLevel="1">
      <c r="A245" s="156" t="s">
        <v>402</v>
      </c>
      <c r="B245" s="156" t="s">
        <v>406</v>
      </c>
      <c r="C245" s="157" t="s">
        <v>1188</v>
      </c>
      <c r="E245" s="162" t="s">
        <v>1355</v>
      </c>
      <c r="F245" s="188" t="s">
        <v>1235</v>
      </c>
      <c r="G245" s="189" t="s">
        <v>724</v>
      </c>
      <c r="H245" s="31">
        <v>2</v>
      </c>
      <c r="I245" s="190">
        <v>92.86</v>
      </c>
      <c r="J245" s="173">
        <f t="shared" ref="J245" si="72">ROUND(I245+I245*$K$8,2)</f>
        <v>116.28</v>
      </c>
      <c r="K245" s="173">
        <f t="shared" ref="K245" si="73">IF(J245=" "," ",ROUND(H245*J245,2))</f>
        <v>232.56</v>
      </c>
    </row>
    <row r="246" spans="1:11" s="1" customFormat="1" ht="114.75" outlineLevel="1">
      <c r="A246" s="156" t="s">
        <v>402</v>
      </c>
      <c r="B246" s="156" t="s">
        <v>406</v>
      </c>
      <c r="C246" s="157" t="s">
        <v>1191</v>
      </c>
      <c r="E246" s="162" t="s">
        <v>1369</v>
      </c>
      <c r="F246" s="188" t="s">
        <v>1237</v>
      </c>
      <c r="G246" s="189" t="s">
        <v>724</v>
      </c>
      <c r="H246" s="31">
        <v>15</v>
      </c>
      <c r="I246" s="190">
        <v>192.20000000000002</v>
      </c>
      <c r="J246" s="173">
        <f t="shared" si="68"/>
        <v>240.67</v>
      </c>
      <c r="K246" s="173">
        <f t="shared" si="69"/>
        <v>3610.05</v>
      </c>
    </row>
    <row r="247" spans="1:11" s="1" customFormat="1" ht="114.75" outlineLevel="1">
      <c r="A247" s="156" t="s">
        <v>402</v>
      </c>
      <c r="B247" s="156" t="s">
        <v>406</v>
      </c>
      <c r="C247" s="157" t="s">
        <v>1283</v>
      </c>
      <c r="E247" s="162" t="s">
        <v>1375</v>
      </c>
      <c r="F247" s="188" t="s">
        <v>1367</v>
      </c>
      <c r="G247" s="189" t="s">
        <v>724</v>
      </c>
      <c r="H247" s="31">
        <v>4</v>
      </c>
      <c r="I247" s="190">
        <v>215.73000000000002</v>
      </c>
      <c r="J247" s="173">
        <f t="shared" ref="J247" si="74">ROUND(I247+I247*$K$8,2)</f>
        <v>270.14</v>
      </c>
      <c r="K247" s="173">
        <f t="shared" ref="K247" si="75">IF(J247=" "," ",ROUND(H247*J247,2))</f>
        <v>1080.56</v>
      </c>
    </row>
    <row r="248" spans="1:11" s="1" customFormat="1" ht="140.25" outlineLevel="1">
      <c r="A248" s="156" t="s">
        <v>402</v>
      </c>
      <c r="B248" s="156" t="s">
        <v>406</v>
      </c>
      <c r="C248" s="157" t="s">
        <v>1195</v>
      </c>
      <c r="E248" s="162" t="s">
        <v>1388</v>
      </c>
      <c r="F248" s="188" t="s">
        <v>1240</v>
      </c>
      <c r="G248" s="189" t="s">
        <v>724</v>
      </c>
      <c r="H248" s="31">
        <v>17</v>
      </c>
      <c r="I248" s="190">
        <v>531.55999999999995</v>
      </c>
      <c r="J248" s="173">
        <f t="shared" si="68"/>
        <v>665.62</v>
      </c>
      <c r="K248" s="173">
        <f t="shared" si="69"/>
        <v>11315.54</v>
      </c>
    </row>
    <row r="249" spans="1:11" s="1" customFormat="1" ht="102" outlineLevel="1">
      <c r="A249" s="156" t="s">
        <v>402</v>
      </c>
      <c r="B249" s="156" t="s">
        <v>406</v>
      </c>
      <c r="C249" s="157" t="s">
        <v>1378</v>
      </c>
      <c r="E249" s="162" t="s">
        <v>1389</v>
      </c>
      <c r="F249" s="188" t="s">
        <v>1380</v>
      </c>
      <c r="G249" s="189" t="s">
        <v>724</v>
      </c>
      <c r="H249" s="31">
        <v>17</v>
      </c>
      <c r="I249" s="190">
        <v>922.1099999999999</v>
      </c>
      <c r="J249" s="173">
        <f t="shared" ref="J249" si="76">ROUND(I249+I249*$K$8,2)</f>
        <v>1154.67</v>
      </c>
      <c r="K249" s="173">
        <f t="shared" ref="K249" si="77">IF(J249=" "," ",ROUND(H249*J249,2))</f>
        <v>19629.39</v>
      </c>
    </row>
    <row r="250" spans="1:11" ht="15">
      <c r="E250" s="164" t="s">
        <v>499</v>
      </c>
      <c r="F250" s="165" t="s">
        <v>1057</v>
      </c>
      <c r="G250" s="166"/>
      <c r="H250" s="167"/>
      <c r="I250" s="171"/>
      <c r="J250" s="171"/>
      <c r="K250" s="171">
        <f>SUM(K251:K264)</f>
        <v>25300.699999999997</v>
      </c>
    </row>
    <row r="251" spans="1:11" s="1" customFormat="1" ht="38.25" outlineLevel="1">
      <c r="A251" s="156" t="s">
        <v>1370</v>
      </c>
      <c r="B251" s="156" t="s">
        <v>552</v>
      </c>
      <c r="C251" s="157" t="s">
        <v>156</v>
      </c>
      <c r="E251" s="162" t="s">
        <v>1152</v>
      </c>
      <c r="F251" s="30" t="s">
        <v>180</v>
      </c>
      <c r="G251" s="71" t="s">
        <v>29</v>
      </c>
      <c r="H251" s="31">
        <v>10</v>
      </c>
      <c r="I251" s="172">
        <v>28.77</v>
      </c>
      <c r="J251" s="173">
        <f>ROUND(I251+I251*$K$8,2)</f>
        <v>36.03</v>
      </c>
      <c r="K251" s="173">
        <f>IF(J251=" "," ",ROUND(H251*J251,2))</f>
        <v>360.3</v>
      </c>
    </row>
    <row r="252" spans="1:11" s="1" customFormat="1" ht="25.5" outlineLevel="1">
      <c r="A252" s="156" t="s">
        <v>445</v>
      </c>
      <c r="B252" s="156" t="s">
        <v>1341</v>
      </c>
      <c r="C252" s="157">
        <v>96973</v>
      </c>
      <c r="E252" s="162" t="s">
        <v>1153</v>
      </c>
      <c r="F252" s="30" t="s">
        <v>424</v>
      </c>
      <c r="G252" s="71" t="s">
        <v>29</v>
      </c>
      <c r="H252" s="31">
        <v>103.49999999999999</v>
      </c>
      <c r="I252" s="172">
        <v>65.94</v>
      </c>
      <c r="J252" s="173">
        <f t="shared" ref="J252:J264" si="78">ROUND(I252+I252*$K$8,2)</f>
        <v>82.57</v>
      </c>
      <c r="K252" s="173">
        <f t="shared" ref="K252:K264" si="79">IF(J252=" "," ",ROUND(H252*J252,2))</f>
        <v>8546</v>
      </c>
    </row>
    <row r="253" spans="1:11" s="1" customFormat="1" ht="25.5" outlineLevel="1">
      <c r="A253" s="156" t="s">
        <v>445</v>
      </c>
      <c r="B253" s="156" t="s">
        <v>1341</v>
      </c>
      <c r="C253" s="157">
        <v>104752</v>
      </c>
      <c r="E253" s="162" t="s">
        <v>1154</v>
      </c>
      <c r="F253" s="30" t="s">
        <v>428</v>
      </c>
      <c r="G253" s="71" t="s">
        <v>57</v>
      </c>
      <c r="H253" s="31">
        <v>15</v>
      </c>
      <c r="I253" s="172">
        <v>23.34</v>
      </c>
      <c r="J253" s="173">
        <f t="shared" si="78"/>
        <v>29.23</v>
      </c>
      <c r="K253" s="173">
        <f t="shared" si="79"/>
        <v>438.45</v>
      </c>
    </row>
    <row r="254" spans="1:11" s="1" customFormat="1" ht="25.5" outlineLevel="1">
      <c r="A254" s="156" t="s">
        <v>445</v>
      </c>
      <c r="B254" s="156" t="s">
        <v>1341</v>
      </c>
      <c r="C254" s="157">
        <v>96985</v>
      </c>
      <c r="E254" s="162" t="s">
        <v>1155</v>
      </c>
      <c r="F254" s="30" t="s">
        <v>426</v>
      </c>
      <c r="G254" s="71" t="s">
        <v>57</v>
      </c>
      <c r="H254" s="31">
        <v>30</v>
      </c>
      <c r="I254" s="172">
        <v>114.3</v>
      </c>
      <c r="J254" s="173">
        <f t="shared" si="78"/>
        <v>143.13</v>
      </c>
      <c r="K254" s="173">
        <f t="shared" si="79"/>
        <v>4293.8999999999996</v>
      </c>
    </row>
    <row r="255" spans="1:11" s="1" customFormat="1" ht="25.5" outlineLevel="1">
      <c r="A255" s="156" t="s">
        <v>445</v>
      </c>
      <c r="B255" s="156" t="s">
        <v>1341</v>
      </c>
      <c r="C255" s="157">
        <v>96986</v>
      </c>
      <c r="E255" s="162" t="s">
        <v>1156</v>
      </c>
      <c r="F255" s="30" t="s">
        <v>427</v>
      </c>
      <c r="G255" s="71" t="s">
        <v>57</v>
      </c>
      <c r="H255" s="31">
        <v>40</v>
      </c>
      <c r="I255" s="172">
        <v>170.09</v>
      </c>
      <c r="J255" s="173">
        <f t="shared" si="78"/>
        <v>212.99</v>
      </c>
      <c r="K255" s="173">
        <f t="shared" si="79"/>
        <v>8519.6</v>
      </c>
    </row>
    <row r="256" spans="1:11" s="1" customFormat="1" ht="25.5" outlineLevel="1">
      <c r="A256" s="156" t="s">
        <v>402</v>
      </c>
      <c r="B256" s="156" t="s">
        <v>406</v>
      </c>
      <c r="C256" s="157" t="s">
        <v>1198</v>
      </c>
      <c r="E256" s="162" t="s">
        <v>1157</v>
      </c>
      <c r="F256" s="188" t="s">
        <v>1250</v>
      </c>
      <c r="G256" s="189" t="s">
        <v>724</v>
      </c>
      <c r="H256" s="31">
        <v>20</v>
      </c>
      <c r="I256" s="190">
        <v>12.57</v>
      </c>
      <c r="J256" s="173">
        <f t="shared" si="78"/>
        <v>15.74</v>
      </c>
      <c r="K256" s="173">
        <f t="shared" si="79"/>
        <v>314.8</v>
      </c>
    </row>
    <row r="257" spans="1:11" s="1" customFormat="1" ht="25.5" outlineLevel="1">
      <c r="A257" s="156" t="s">
        <v>402</v>
      </c>
      <c r="B257" s="156" t="s">
        <v>406</v>
      </c>
      <c r="C257" s="157" t="s">
        <v>1201</v>
      </c>
      <c r="E257" s="162" t="s">
        <v>1158</v>
      </c>
      <c r="F257" s="188" t="s">
        <v>1251</v>
      </c>
      <c r="G257" s="189" t="s">
        <v>724</v>
      </c>
      <c r="H257" s="31">
        <v>15</v>
      </c>
      <c r="I257" s="190">
        <v>12.420000000000002</v>
      </c>
      <c r="J257" s="173">
        <f t="shared" si="78"/>
        <v>15.55</v>
      </c>
      <c r="K257" s="173">
        <f t="shared" si="79"/>
        <v>233.25</v>
      </c>
    </row>
    <row r="258" spans="1:11" s="1" customFormat="1" ht="25.5" outlineLevel="1">
      <c r="A258" s="156" t="s">
        <v>402</v>
      </c>
      <c r="B258" s="156" t="s">
        <v>406</v>
      </c>
      <c r="C258" s="157" t="s">
        <v>1204</v>
      </c>
      <c r="E258" s="162" t="s">
        <v>1159</v>
      </c>
      <c r="F258" s="188" t="s">
        <v>1252</v>
      </c>
      <c r="G258" s="189" t="s">
        <v>724</v>
      </c>
      <c r="H258" s="31">
        <v>10</v>
      </c>
      <c r="I258" s="190">
        <v>14.49</v>
      </c>
      <c r="J258" s="173">
        <f t="shared" si="78"/>
        <v>18.14</v>
      </c>
      <c r="K258" s="173">
        <f t="shared" si="79"/>
        <v>181.4</v>
      </c>
    </row>
    <row r="259" spans="1:11" s="1" customFormat="1" ht="25.5" outlineLevel="1">
      <c r="A259" s="156" t="s">
        <v>402</v>
      </c>
      <c r="B259" s="156" t="s">
        <v>406</v>
      </c>
      <c r="C259" s="157" t="s">
        <v>1207</v>
      </c>
      <c r="E259" s="162" t="s">
        <v>1160</v>
      </c>
      <c r="F259" s="188" t="s">
        <v>1253</v>
      </c>
      <c r="G259" s="189" t="s">
        <v>724</v>
      </c>
      <c r="H259" s="31">
        <v>20</v>
      </c>
      <c r="I259" s="190">
        <v>14.67</v>
      </c>
      <c r="J259" s="173">
        <f t="shared" si="78"/>
        <v>18.37</v>
      </c>
      <c r="K259" s="173">
        <f t="shared" si="79"/>
        <v>367.4</v>
      </c>
    </row>
    <row r="260" spans="1:11" s="1" customFormat="1" ht="25.5" outlineLevel="1">
      <c r="A260" s="156" t="s">
        <v>402</v>
      </c>
      <c r="B260" s="156" t="s">
        <v>406</v>
      </c>
      <c r="C260" s="157" t="s">
        <v>1210</v>
      </c>
      <c r="E260" s="162" t="s">
        <v>1161</v>
      </c>
      <c r="F260" s="188" t="s">
        <v>1254</v>
      </c>
      <c r="G260" s="189" t="s">
        <v>724</v>
      </c>
      <c r="H260" s="31">
        <v>15</v>
      </c>
      <c r="I260" s="190">
        <v>18.399999999999999</v>
      </c>
      <c r="J260" s="173">
        <f t="shared" si="78"/>
        <v>23.04</v>
      </c>
      <c r="K260" s="173">
        <f t="shared" si="79"/>
        <v>345.6</v>
      </c>
    </row>
    <row r="261" spans="1:11" s="1" customFormat="1" ht="25.5" outlineLevel="1">
      <c r="A261" s="156" t="s">
        <v>402</v>
      </c>
      <c r="B261" s="156" t="s">
        <v>406</v>
      </c>
      <c r="C261" s="157" t="s">
        <v>1212</v>
      </c>
      <c r="E261" s="162" t="s">
        <v>1162</v>
      </c>
      <c r="F261" s="188" t="s">
        <v>1255</v>
      </c>
      <c r="G261" s="189" t="s">
        <v>724</v>
      </c>
      <c r="H261" s="31">
        <v>6</v>
      </c>
      <c r="I261" s="190">
        <v>18.829999999999998</v>
      </c>
      <c r="J261" s="173">
        <f t="shared" si="78"/>
        <v>23.58</v>
      </c>
      <c r="K261" s="173">
        <f t="shared" si="79"/>
        <v>141.47999999999999</v>
      </c>
    </row>
    <row r="262" spans="1:11" s="1" customFormat="1" ht="25.5" outlineLevel="1">
      <c r="A262" s="156" t="s">
        <v>402</v>
      </c>
      <c r="B262" s="156" t="s">
        <v>406</v>
      </c>
      <c r="C262" s="157" t="s">
        <v>1215</v>
      </c>
      <c r="E262" s="162" t="s">
        <v>1163</v>
      </c>
      <c r="F262" s="188" t="s">
        <v>1256</v>
      </c>
      <c r="G262" s="189" t="s">
        <v>724</v>
      </c>
      <c r="H262" s="31">
        <v>10</v>
      </c>
      <c r="I262" s="190">
        <v>41.69</v>
      </c>
      <c r="J262" s="173">
        <f t="shared" si="78"/>
        <v>52.2</v>
      </c>
      <c r="K262" s="173">
        <f t="shared" si="79"/>
        <v>522</v>
      </c>
    </row>
    <row r="263" spans="1:11" s="1" customFormat="1" ht="25.5" outlineLevel="1">
      <c r="A263" s="156" t="s">
        <v>402</v>
      </c>
      <c r="B263" s="156" t="s">
        <v>406</v>
      </c>
      <c r="C263" s="157" t="s">
        <v>1218</v>
      </c>
      <c r="E263" s="162" t="s">
        <v>1164</v>
      </c>
      <c r="F263" s="188" t="s">
        <v>1382</v>
      </c>
      <c r="G263" s="189" t="s">
        <v>724</v>
      </c>
      <c r="H263" s="31">
        <v>10</v>
      </c>
      <c r="I263" s="190">
        <v>42.45</v>
      </c>
      <c r="J263" s="173">
        <f t="shared" si="78"/>
        <v>53.16</v>
      </c>
      <c r="K263" s="173">
        <f t="shared" si="79"/>
        <v>531.6</v>
      </c>
    </row>
    <row r="264" spans="1:11" s="1" customFormat="1" ht="25.5" outlineLevel="1">
      <c r="A264" s="156" t="s">
        <v>402</v>
      </c>
      <c r="B264" s="156" t="s">
        <v>406</v>
      </c>
      <c r="C264" s="157" t="s">
        <v>1221</v>
      </c>
      <c r="E264" s="162" t="s">
        <v>1165</v>
      </c>
      <c r="F264" s="188" t="s">
        <v>1258</v>
      </c>
      <c r="G264" s="189" t="s">
        <v>724</v>
      </c>
      <c r="H264" s="31">
        <v>1</v>
      </c>
      <c r="I264" s="190">
        <v>403.23</v>
      </c>
      <c r="J264" s="173">
        <f t="shared" si="78"/>
        <v>504.92</v>
      </c>
      <c r="K264" s="173">
        <f t="shared" si="79"/>
        <v>504.92</v>
      </c>
    </row>
    <row r="265" spans="1:11" ht="15.75">
      <c r="E265" s="72">
        <v>7</v>
      </c>
      <c r="F265" s="72" t="s">
        <v>1347</v>
      </c>
      <c r="G265" s="73"/>
      <c r="H265" s="74"/>
      <c r="I265" s="170"/>
      <c r="J265" s="170"/>
      <c r="K265" s="170">
        <f>K266</f>
        <v>18347.420000000002</v>
      </c>
    </row>
    <row r="266" spans="1:11" ht="15">
      <c r="E266" s="164" t="s">
        <v>500</v>
      </c>
      <c r="F266" s="165" t="s">
        <v>1033</v>
      </c>
      <c r="G266" s="166"/>
      <c r="H266" s="167"/>
      <c r="I266" s="171"/>
      <c r="J266" s="171"/>
      <c r="K266" s="171">
        <f>SUM(K267:K272)</f>
        <v>18347.420000000002</v>
      </c>
    </row>
    <row r="267" spans="1:11" s="1" customFormat="1" ht="38.25" outlineLevel="1">
      <c r="A267" s="156" t="s">
        <v>402</v>
      </c>
      <c r="B267" s="156" t="s">
        <v>406</v>
      </c>
      <c r="C267" s="157" t="s">
        <v>1000</v>
      </c>
      <c r="E267" s="162" t="s">
        <v>1029</v>
      </c>
      <c r="F267" s="30" t="s">
        <v>1042</v>
      </c>
      <c r="G267" s="71" t="s">
        <v>724</v>
      </c>
      <c r="H267" s="31">
        <v>1</v>
      </c>
      <c r="I267" s="172">
        <v>995.87</v>
      </c>
      <c r="J267" s="173">
        <f>ROUND(I267+I267*$K$8,2)</f>
        <v>1247.03</v>
      </c>
      <c r="K267" s="173">
        <f>IF(J267=" "," ",ROUND(H267*J267,2))</f>
        <v>1247.03</v>
      </c>
    </row>
    <row r="268" spans="1:11" s="1" customFormat="1" ht="63.75" outlineLevel="1">
      <c r="A268" s="156" t="s">
        <v>402</v>
      </c>
      <c r="B268" s="156" t="s">
        <v>406</v>
      </c>
      <c r="C268" s="157" t="s">
        <v>1011</v>
      </c>
      <c r="E268" s="162" t="s">
        <v>1030</v>
      </c>
      <c r="F268" s="30" t="s">
        <v>1044</v>
      </c>
      <c r="G268" s="71" t="s">
        <v>29</v>
      </c>
      <c r="H268" s="31">
        <v>64</v>
      </c>
      <c r="I268" s="172">
        <v>135.33000000000001</v>
      </c>
      <c r="J268" s="173">
        <f t="shared" ref="J268:J272" si="80">ROUND(I268+I268*$K$8,2)</f>
        <v>169.46</v>
      </c>
      <c r="K268" s="173">
        <f t="shared" ref="K268:K272" si="81">IF(J268=" "," ",ROUND(H268*J268,2))</f>
        <v>10845.44</v>
      </c>
    </row>
    <row r="269" spans="1:11" s="1" customFormat="1" ht="63.75" outlineLevel="1">
      <c r="A269" s="156" t="s">
        <v>402</v>
      </c>
      <c r="B269" s="156" t="s">
        <v>406</v>
      </c>
      <c r="C269" s="157" t="s">
        <v>1012</v>
      </c>
      <c r="E269" s="162" t="s">
        <v>1031</v>
      </c>
      <c r="F269" s="30" t="s">
        <v>1046</v>
      </c>
      <c r="G269" s="71" t="s">
        <v>29</v>
      </c>
      <c r="H269" s="31">
        <v>30</v>
      </c>
      <c r="I269" s="172">
        <v>94.55</v>
      </c>
      <c r="J269" s="173">
        <f t="shared" si="80"/>
        <v>118.4</v>
      </c>
      <c r="K269" s="173">
        <f t="shared" si="81"/>
        <v>3552</v>
      </c>
    </row>
    <row r="270" spans="1:11" s="1" customFormat="1" ht="38.25" outlineLevel="1">
      <c r="A270" s="156" t="s">
        <v>1370</v>
      </c>
      <c r="B270" s="156" t="s">
        <v>552</v>
      </c>
      <c r="C270" s="157" t="s">
        <v>118</v>
      </c>
      <c r="E270" s="162" t="s">
        <v>1032</v>
      </c>
      <c r="F270" s="30" t="s">
        <v>161</v>
      </c>
      <c r="G270" s="71" t="s">
        <v>159</v>
      </c>
      <c r="H270" s="31">
        <v>5</v>
      </c>
      <c r="I270" s="172">
        <v>64.19</v>
      </c>
      <c r="J270" s="173">
        <f t="shared" si="80"/>
        <v>80.38</v>
      </c>
      <c r="K270" s="173">
        <f t="shared" si="81"/>
        <v>401.9</v>
      </c>
    </row>
    <row r="271" spans="1:11" s="1" customFormat="1" ht="38.25" outlineLevel="1">
      <c r="A271" s="156" t="s">
        <v>1370</v>
      </c>
      <c r="B271" s="156" t="s">
        <v>552</v>
      </c>
      <c r="C271" s="157" t="s">
        <v>119</v>
      </c>
      <c r="E271" s="162" t="s">
        <v>1333</v>
      </c>
      <c r="F271" s="30" t="s">
        <v>162</v>
      </c>
      <c r="G271" s="71" t="s">
        <v>159</v>
      </c>
      <c r="H271" s="31">
        <v>5</v>
      </c>
      <c r="I271" s="172">
        <v>77.25</v>
      </c>
      <c r="J271" s="173">
        <f t="shared" si="80"/>
        <v>96.73</v>
      </c>
      <c r="K271" s="173">
        <f t="shared" si="81"/>
        <v>483.65</v>
      </c>
    </row>
    <row r="272" spans="1:11" s="1" customFormat="1" ht="38.25" outlineLevel="1">
      <c r="A272" s="156" t="s">
        <v>402</v>
      </c>
      <c r="B272" s="156" t="s">
        <v>406</v>
      </c>
      <c r="C272" s="157" t="s">
        <v>1017</v>
      </c>
      <c r="E272" s="162" t="s">
        <v>1334</v>
      </c>
      <c r="F272" s="30" t="s">
        <v>1048</v>
      </c>
      <c r="G272" s="71" t="s">
        <v>724</v>
      </c>
      <c r="H272" s="31">
        <v>5</v>
      </c>
      <c r="I272" s="172">
        <v>290.27</v>
      </c>
      <c r="J272" s="173">
        <f t="shared" si="80"/>
        <v>363.48</v>
      </c>
      <c r="K272" s="173">
        <f t="shared" si="81"/>
        <v>1817.4</v>
      </c>
    </row>
    <row r="273" spans="1:11" ht="31.5">
      <c r="E273" s="72">
        <v>8</v>
      </c>
      <c r="F273" s="180" t="s">
        <v>668</v>
      </c>
      <c r="G273" s="73"/>
      <c r="H273" s="74"/>
      <c r="I273" s="170"/>
      <c r="J273" s="170"/>
      <c r="K273" s="170">
        <f>K274+K276+K287+K293+K297+K302+K308+K311+K317</f>
        <v>301219.73999999993</v>
      </c>
    </row>
    <row r="274" spans="1:11" ht="15">
      <c r="E274" s="164" t="s">
        <v>501</v>
      </c>
      <c r="F274" s="165" t="s">
        <v>665</v>
      </c>
      <c r="G274" s="166"/>
      <c r="H274" s="167"/>
      <c r="I274" s="171"/>
      <c r="J274" s="171"/>
      <c r="K274" s="171">
        <f>SUM(K275:K275)</f>
        <v>13166.62</v>
      </c>
    </row>
    <row r="275" spans="1:11" s="1" customFormat="1" ht="102" outlineLevel="1">
      <c r="A275" s="156" t="s">
        <v>445</v>
      </c>
      <c r="B275" s="156" t="s">
        <v>1341</v>
      </c>
      <c r="C275" s="157">
        <v>96114</v>
      </c>
      <c r="E275" s="162" t="s">
        <v>679</v>
      </c>
      <c r="F275" s="30" t="s">
        <v>765</v>
      </c>
      <c r="G275" s="71" t="s">
        <v>26</v>
      </c>
      <c r="H275" s="31">
        <v>146.02000000000001</v>
      </c>
      <c r="I275" s="172">
        <v>72.010000000000005</v>
      </c>
      <c r="J275" s="173">
        <f>ROUND(I275+I275*$K$8,2)</f>
        <v>90.17</v>
      </c>
      <c r="K275" s="173">
        <f>IF(J275=" "," ",ROUND(H275*J275,2))</f>
        <v>13166.62</v>
      </c>
    </row>
    <row r="276" spans="1:11" ht="30">
      <c r="E276" s="164" t="s">
        <v>502</v>
      </c>
      <c r="F276" s="165" t="s">
        <v>670</v>
      </c>
      <c r="G276" s="166"/>
      <c r="H276" s="167"/>
      <c r="I276" s="171"/>
      <c r="J276" s="171"/>
      <c r="K276" s="171">
        <f>SUM(K277:K286)</f>
        <v>131313.43999999997</v>
      </c>
    </row>
    <row r="277" spans="1:11" s="1" customFormat="1" ht="25.5" outlineLevel="1">
      <c r="A277" s="156" t="s">
        <v>445</v>
      </c>
      <c r="B277" s="156" t="s">
        <v>1341</v>
      </c>
      <c r="C277" s="157">
        <v>95240</v>
      </c>
      <c r="E277" s="162" t="s">
        <v>680</v>
      </c>
      <c r="F277" s="30" t="s">
        <v>410</v>
      </c>
      <c r="G277" s="71" t="s">
        <v>26</v>
      </c>
      <c r="H277" s="31">
        <v>420.27</v>
      </c>
      <c r="I277" s="190">
        <v>19.149999999999999</v>
      </c>
      <c r="J277" s="173">
        <f t="shared" ref="J277" si="82">ROUND(I277+I277*$K$8,2)</f>
        <v>23.98</v>
      </c>
      <c r="K277" s="173">
        <f t="shared" ref="K277" si="83">IF(J277=" "," ",ROUND(H277*J277,2))</f>
        <v>10078.07</v>
      </c>
    </row>
    <row r="278" spans="1:11" s="1" customFormat="1" ht="38.25" outlineLevel="1">
      <c r="A278" s="156" t="s">
        <v>445</v>
      </c>
      <c r="B278" s="156" t="s">
        <v>1341</v>
      </c>
      <c r="C278" s="157">
        <v>87630</v>
      </c>
      <c r="E278" s="162" t="s">
        <v>681</v>
      </c>
      <c r="F278" s="30" t="s">
        <v>766</v>
      </c>
      <c r="G278" s="71" t="s">
        <v>26</v>
      </c>
      <c r="H278" s="31">
        <v>163.13000000000002</v>
      </c>
      <c r="I278" s="172">
        <v>39.86</v>
      </c>
      <c r="J278" s="173">
        <f>ROUND(I278+I278*$K$8,2)</f>
        <v>49.91</v>
      </c>
      <c r="K278" s="173">
        <f>IF(J278=" "," ",ROUND(H278*J278,2))</f>
        <v>8141.82</v>
      </c>
    </row>
    <row r="279" spans="1:11" s="1" customFormat="1" ht="63.75" outlineLevel="1">
      <c r="A279" s="156" t="s">
        <v>445</v>
      </c>
      <c r="B279" s="156" t="s">
        <v>1341</v>
      </c>
      <c r="C279" s="157">
        <v>87263</v>
      </c>
      <c r="E279" s="162" t="s">
        <v>684</v>
      </c>
      <c r="F279" s="30" t="s">
        <v>770</v>
      </c>
      <c r="G279" s="71" t="s">
        <v>26</v>
      </c>
      <c r="H279" s="31">
        <v>26.52</v>
      </c>
      <c r="I279" s="190">
        <v>143.26</v>
      </c>
      <c r="J279" s="173">
        <f t="shared" ref="J279:J286" si="84">ROUND(I279+I279*$K$8,2)</f>
        <v>179.39</v>
      </c>
      <c r="K279" s="173">
        <f t="shared" ref="K279:K286" si="85">IF(J279=" "," ",ROUND(H279*J279,2))</f>
        <v>4757.42</v>
      </c>
    </row>
    <row r="280" spans="1:11" s="1" customFormat="1" ht="25.5" outlineLevel="1">
      <c r="A280" s="156" t="s">
        <v>402</v>
      </c>
      <c r="B280" s="156" t="s">
        <v>406</v>
      </c>
      <c r="C280" s="157" t="s">
        <v>654</v>
      </c>
      <c r="E280" s="162" t="s">
        <v>688</v>
      </c>
      <c r="F280" s="30" t="s">
        <v>683</v>
      </c>
      <c r="G280" s="71" t="s">
        <v>26</v>
      </c>
      <c r="H280" s="31">
        <v>6.1480000000000006</v>
      </c>
      <c r="I280" s="172">
        <v>585.73</v>
      </c>
      <c r="J280" s="173">
        <f t="shared" ref="J280" si="86">ROUND(I280+I280*$K$8,2)</f>
        <v>733.45</v>
      </c>
      <c r="K280" s="173">
        <f t="shared" ref="K280" si="87">IF(J280=" "," ",ROUND(H280*J280,2))</f>
        <v>4509.25</v>
      </c>
    </row>
    <row r="281" spans="1:11" s="1" customFormat="1" ht="51" outlineLevel="1">
      <c r="A281" s="156" t="s">
        <v>445</v>
      </c>
      <c r="B281" s="156" t="s">
        <v>1341</v>
      </c>
      <c r="C281" s="157">
        <v>104162</v>
      </c>
      <c r="E281" s="162" t="s">
        <v>689</v>
      </c>
      <c r="F281" s="30" t="s">
        <v>767</v>
      </c>
      <c r="G281" s="71" t="s">
        <v>26</v>
      </c>
      <c r="H281" s="31">
        <v>136.61000000000001</v>
      </c>
      <c r="I281" s="172">
        <v>94.68</v>
      </c>
      <c r="J281" s="173">
        <f t="shared" si="84"/>
        <v>118.56</v>
      </c>
      <c r="K281" s="173">
        <f t="shared" si="85"/>
        <v>16196.48</v>
      </c>
    </row>
    <row r="282" spans="1:11" s="1" customFormat="1" ht="38.25" outlineLevel="1">
      <c r="A282" s="156" t="s">
        <v>402</v>
      </c>
      <c r="B282" s="156" t="s">
        <v>406</v>
      </c>
      <c r="C282" s="157" t="s">
        <v>685</v>
      </c>
      <c r="E282" s="162" t="s">
        <v>690</v>
      </c>
      <c r="F282" s="188" t="s">
        <v>1291</v>
      </c>
      <c r="G282" s="189" t="s">
        <v>26</v>
      </c>
      <c r="H282" s="31">
        <v>257.14</v>
      </c>
      <c r="I282" s="190">
        <v>61.129999999999995</v>
      </c>
      <c r="J282" s="173">
        <f t="shared" si="84"/>
        <v>76.55</v>
      </c>
      <c r="K282" s="173">
        <f t="shared" si="85"/>
        <v>19684.07</v>
      </c>
    </row>
    <row r="283" spans="1:11" s="1" customFormat="1" ht="51" outlineLevel="1">
      <c r="A283" s="156" t="s">
        <v>445</v>
      </c>
      <c r="B283" s="156" t="s">
        <v>1341</v>
      </c>
      <c r="C283" s="157">
        <v>98685</v>
      </c>
      <c r="E283" s="162" t="s">
        <v>691</v>
      </c>
      <c r="F283" s="30" t="s">
        <v>768</v>
      </c>
      <c r="G283" s="71" t="s">
        <v>29</v>
      </c>
      <c r="H283" s="31">
        <v>28.15</v>
      </c>
      <c r="I283" s="172">
        <v>61.2</v>
      </c>
      <c r="J283" s="173">
        <f t="shared" si="84"/>
        <v>76.63</v>
      </c>
      <c r="K283" s="173">
        <f t="shared" si="85"/>
        <v>2157.13</v>
      </c>
    </row>
    <row r="284" spans="1:11" s="1" customFormat="1" ht="25.5" outlineLevel="1">
      <c r="A284" s="156" t="s">
        <v>402</v>
      </c>
      <c r="B284" s="156" t="s">
        <v>406</v>
      </c>
      <c r="C284" s="157" t="s">
        <v>682</v>
      </c>
      <c r="E284" s="162" t="s">
        <v>692</v>
      </c>
      <c r="F284" s="30" t="s">
        <v>686</v>
      </c>
      <c r="G284" s="71" t="s">
        <v>26</v>
      </c>
      <c r="H284" s="31">
        <v>9.0950000000000024</v>
      </c>
      <c r="I284" s="172">
        <v>734.67</v>
      </c>
      <c r="J284" s="173">
        <f t="shared" ref="J284" si="88">ROUND(I284+I284*$K$8,2)</f>
        <v>919.95</v>
      </c>
      <c r="K284" s="173">
        <f t="shared" ref="K284" si="89">IF(J284=" "," ",ROUND(H284*J284,2))</f>
        <v>8366.9500000000007</v>
      </c>
    </row>
    <row r="285" spans="1:11" s="1" customFormat="1" ht="63.75" outlineLevel="1">
      <c r="A285" s="156" t="s">
        <v>445</v>
      </c>
      <c r="B285" s="156" t="s">
        <v>1341</v>
      </c>
      <c r="C285" s="157">
        <v>87273</v>
      </c>
      <c r="E285" s="162" t="s">
        <v>693</v>
      </c>
      <c r="F285" s="30" t="s">
        <v>769</v>
      </c>
      <c r="G285" s="71" t="s">
        <v>26</v>
      </c>
      <c r="H285" s="31">
        <v>607.40349999999989</v>
      </c>
      <c r="I285" s="190">
        <v>62.33</v>
      </c>
      <c r="J285" s="173">
        <f t="shared" si="84"/>
        <v>78.05</v>
      </c>
      <c r="K285" s="173">
        <f t="shared" si="85"/>
        <v>47407.839999999997</v>
      </c>
    </row>
    <row r="286" spans="1:11" s="1" customFormat="1" ht="38.25" outlineLevel="1">
      <c r="A286" s="156" t="s">
        <v>402</v>
      </c>
      <c r="B286" s="156" t="s">
        <v>406</v>
      </c>
      <c r="C286" s="157" t="s">
        <v>854</v>
      </c>
      <c r="E286" s="162" t="s">
        <v>783</v>
      </c>
      <c r="F286" s="30" t="s">
        <v>863</v>
      </c>
      <c r="G286" s="71" t="s">
        <v>26</v>
      </c>
      <c r="H286" s="31">
        <v>75.36999999999999</v>
      </c>
      <c r="I286" s="172">
        <v>106.11000000000001</v>
      </c>
      <c r="J286" s="173">
        <f t="shared" si="84"/>
        <v>132.87</v>
      </c>
      <c r="K286" s="173">
        <f t="shared" si="85"/>
        <v>10014.41</v>
      </c>
    </row>
    <row r="287" spans="1:11" ht="15">
      <c r="E287" s="164" t="s">
        <v>503</v>
      </c>
      <c r="F287" s="165" t="s">
        <v>669</v>
      </c>
      <c r="G287" s="166"/>
      <c r="H287" s="167"/>
      <c r="I287" s="171"/>
      <c r="J287" s="171"/>
      <c r="K287" s="171">
        <f>SUM(K288:K292)</f>
        <v>31478.34</v>
      </c>
    </row>
    <row r="288" spans="1:11" s="1" customFormat="1" ht="38.25" outlineLevel="1">
      <c r="A288" s="156" t="s">
        <v>402</v>
      </c>
      <c r="B288" s="156" t="s">
        <v>406</v>
      </c>
      <c r="C288" s="157" t="s">
        <v>687</v>
      </c>
      <c r="E288" s="162" t="s">
        <v>698</v>
      </c>
      <c r="F288" s="30" t="s">
        <v>697</v>
      </c>
      <c r="G288" s="71" t="s">
        <v>26</v>
      </c>
      <c r="H288" s="31">
        <v>2.5499999999999998</v>
      </c>
      <c r="I288" s="172">
        <v>567.07000000000005</v>
      </c>
      <c r="J288" s="173">
        <f>ROUND(I288+I288*$K$8,2)</f>
        <v>710.09</v>
      </c>
      <c r="K288" s="173">
        <f>IF(J288=" "," ",ROUND(H288*J288,2))</f>
        <v>1810.73</v>
      </c>
    </row>
    <row r="289" spans="1:13" s="1" customFormat="1" ht="38.25" outlineLevel="1">
      <c r="A289" s="156" t="s">
        <v>1370</v>
      </c>
      <c r="B289" s="156" t="s">
        <v>552</v>
      </c>
      <c r="C289" s="157" t="s">
        <v>120</v>
      </c>
      <c r="E289" s="162" t="s">
        <v>699</v>
      </c>
      <c r="F289" s="30" t="s">
        <v>771</v>
      </c>
      <c r="G289" s="71" t="s">
        <v>26</v>
      </c>
      <c r="H289" s="31">
        <v>12.3</v>
      </c>
      <c r="I289" s="172">
        <v>1280.45</v>
      </c>
      <c r="J289" s="173">
        <f t="shared" ref="J289" si="90">ROUND(I289+I289*$K$8,2)</f>
        <v>1603.38</v>
      </c>
      <c r="K289" s="173">
        <f t="shared" ref="K289" si="91">IF(J289=" "," ",ROUND(H289*J289,2))</f>
        <v>19721.57</v>
      </c>
    </row>
    <row r="290" spans="1:13" s="1" customFormat="1" ht="51" outlineLevel="1">
      <c r="A290" s="156" t="s">
        <v>402</v>
      </c>
      <c r="B290" s="156" t="s">
        <v>406</v>
      </c>
      <c r="C290" s="173" t="s">
        <v>823</v>
      </c>
      <c r="E290" s="162" t="s">
        <v>700</v>
      </c>
      <c r="F290" s="30" t="s">
        <v>848</v>
      </c>
      <c r="G290" s="71" t="s">
        <v>26</v>
      </c>
      <c r="H290" s="31">
        <v>16.02</v>
      </c>
      <c r="I290" s="172">
        <v>337.52</v>
      </c>
      <c r="J290" s="173">
        <f t="shared" ref="J290:J291" si="92">ROUND(I290+I290*$K$8,2)</f>
        <v>422.64</v>
      </c>
      <c r="K290" s="173">
        <f t="shared" ref="K290:K291" si="93">IF(J290=" "," ",ROUND(H290*J290,2))</f>
        <v>6770.69</v>
      </c>
      <c r="M290" s="186"/>
    </row>
    <row r="291" spans="1:13" s="1" customFormat="1" ht="38.25" outlineLevel="1">
      <c r="A291" s="156" t="s">
        <v>445</v>
      </c>
      <c r="B291" s="156" t="s">
        <v>1341</v>
      </c>
      <c r="C291" s="157">
        <v>86935</v>
      </c>
      <c r="E291" s="162" t="s">
        <v>701</v>
      </c>
      <c r="F291" s="30" t="s">
        <v>218</v>
      </c>
      <c r="G291" s="71" t="s">
        <v>57</v>
      </c>
      <c r="H291" s="31">
        <v>6</v>
      </c>
      <c r="I291" s="172">
        <v>302.83</v>
      </c>
      <c r="J291" s="173">
        <f t="shared" si="92"/>
        <v>379.2</v>
      </c>
      <c r="K291" s="173">
        <f t="shared" si="93"/>
        <v>2275.1999999999998</v>
      </c>
    </row>
    <row r="292" spans="1:13" s="1" customFormat="1" ht="38.25" outlineLevel="1">
      <c r="A292" s="156" t="s">
        <v>445</v>
      </c>
      <c r="B292" s="156" t="s">
        <v>1341</v>
      </c>
      <c r="C292" s="157">
        <v>86937</v>
      </c>
      <c r="E292" s="162" t="s">
        <v>849</v>
      </c>
      <c r="F292" s="30" t="s">
        <v>219</v>
      </c>
      <c r="G292" s="71" t="s">
        <v>57</v>
      </c>
      <c r="H292" s="31">
        <v>3</v>
      </c>
      <c r="I292" s="172">
        <v>239.62</v>
      </c>
      <c r="J292" s="173">
        <f>ROUND(I292+I292*$K$8,2)</f>
        <v>300.05</v>
      </c>
      <c r="K292" s="173">
        <f>IF(J292=" "," ",ROUND(H292*J292,2))</f>
        <v>900.15</v>
      </c>
    </row>
    <row r="293" spans="1:13" ht="15">
      <c r="E293" s="164" t="s">
        <v>504</v>
      </c>
      <c r="F293" s="165" t="s">
        <v>702</v>
      </c>
      <c r="G293" s="166"/>
      <c r="H293" s="167"/>
      <c r="I293" s="171"/>
      <c r="J293" s="171"/>
      <c r="K293" s="171">
        <f>SUM(K294:K296)</f>
        <v>27829.35</v>
      </c>
    </row>
    <row r="294" spans="1:13" s="1" customFormat="1" ht="25.5" outlineLevel="1">
      <c r="A294" s="156" t="s">
        <v>445</v>
      </c>
      <c r="B294" s="156" t="s">
        <v>1341</v>
      </c>
      <c r="C294" s="157">
        <v>88496</v>
      </c>
      <c r="E294" s="162" t="s">
        <v>704</v>
      </c>
      <c r="F294" s="30" t="s">
        <v>777</v>
      </c>
      <c r="G294" s="71" t="s">
        <v>26</v>
      </c>
      <c r="H294" s="31">
        <v>412.46999999999997</v>
      </c>
      <c r="I294" s="172">
        <v>29.7</v>
      </c>
      <c r="J294" s="173">
        <f>ROUND(I294+I294*$K$8,2)</f>
        <v>37.19</v>
      </c>
      <c r="K294" s="173">
        <f>IF(J294=" "," ",ROUND(H294*J294,2))</f>
        <v>15339.76</v>
      </c>
    </row>
    <row r="295" spans="1:13" s="1" customFormat="1" ht="25.5" outlineLevel="1">
      <c r="A295" s="156" t="s">
        <v>445</v>
      </c>
      <c r="B295" s="156" t="s">
        <v>1341</v>
      </c>
      <c r="C295" s="157">
        <v>88484</v>
      </c>
      <c r="E295" s="162" t="s">
        <v>705</v>
      </c>
      <c r="F295" s="30" t="s">
        <v>772</v>
      </c>
      <c r="G295" s="71" t="s">
        <v>26</v>
      </c>
      <c r="H295" s="31">
        <v>824.93999999999994</v>
      </c>
      <c r="I295" s="172">
        <v>4.95</v>
      </c>
      <c r="J295" s="173">
        <f t="shared" ref="J295:J296" si="94">ROUND(I295+I295*$K$8,2)</f>
        <v>6.2</v>
      </c>
      <c r="K295" s="173">
        <f t="shared" ref="K295:K296" si="95">IF(J295=" "," ",ROUND(H295*J295,2))</f>
        <v>5114.63</v>
      </c>
    </row>
    <row r="296" spans="1:13" s="1" customFormat="1" ht="38.25" outlineLevel="1">
      <c r="A296" s="156" t="s">
        <v>445</v>
      </c>
      <c r="B296" s="156" t="s">
        <v>1341</v>
      </c>
      <c r="C296" s="157">
        <v>88488</v>
      </c>
      <c r="E296" s="162" t="s">
        <v>706</v>
      </c>
      <c r="F296" s="30" t="s">
        <v>775</v>
      </c>
      <c r="G296" s="71" t="s">
        <v>26</v>
      </c>
      <c r="H296" s="31">
        <v>412.46999999999997</v>
      </c>
      <c r="I296" s="172">
        <v>14.28</v>
      </c>
      <c r="J296" s="173">
        <f t="shared" si="94"/>
        <v>17.88</v>
      </c>
      <c r="K296" s="173">
        <f t="shared" si="95"/>
        <v>7374.96</v>
      </c>
    </row>
    <row r="297" spans="1:13" ht="15">
      <c r="E297" s="164" t="s">
        <v>505</v>
      </c>
      <c r="F297" s="165" t="s">
        <v>703</v>
      </c>
      <c r="G297" s="166"/>
      <c r="H297" s="167"/>
      <c r="I297" s="171"/>
      <c r="J297" s="171"/>
      <c r="K297" s="171">
        <f>SUM(K298:K301)</f>
        <v>20443.89</v>
      </c>
    </row>
    <row r="298" spans="1:13" s="1" customFormat="1" ht="38.25" outlineLevel="1">
      <c r="A298" s="156" t="s">
        <v>1370</v>
      </c>
      <c r="B298" s="156" t="s">
        <v>552</v>
      </c>
      <c r="C298" s="157" t="s">
        <v>151</v>
      </c>
      <c r="E298" s="162" t="s">
        <v>707</v>
      </c>
      <c r="F298" s="30" t="s">
        <v>773</v>
      </c>
      <c r="G298" s="71" t="s">
        <v>26</v>
      </c>
      <c r="H298" s="31">
        <v>210.74</v>
      </c>
      <c r="I298" s="172">
        <v>5.89</v>
      </c>
      <c r="J298" s="173">
        <f t="shared" ref="J298:J300" si="96">ROUND(I298+I298*$K$8,2)</f>
        <v>7.38</v>
      </c>
      <c r="K298" s="173">
        <f t="shared" ref="K298:K300" si="97">IF(J298=" "," ",ROUND(H298*J298,2))</f>
        <v>1555.26</v>
      </c>
    </row>
    <row r="299" spans="1:13" s="1" customFormat="1" ht="25.5" outlineLevel="1">
      <c r="A299" s="156" t="s">
        <v>402</v>
      </c>
      <c r="B299" s="156" t="s">
        <v>406</v>
      </c>
      <c r="C299" s="157" t="s">
        <v>1227</v>
      </c>
      <c r="E299" s="162" t="s">
        <v>708</v>
      </c>
      <c r="F299" s="30" t="s">
        <v>1268</v>
      </c>
      <c r="G299" s="71" t="s">
        <v>26</v>
      </c>
      <c r="H299" s="31">
        <v>210.74</v>
      </c>
      <c r="I299" s="172">
        <v>32.35</v>
      </c>
      <c r="J299" s="173">
        <f t="shared" si="96"/>
        <v>40.51</v>
      </c>
      <c r="K299" s="173">
        <f t="shared" si="97"/>
        <v>8537.08</v>
      </c>
    </row>
    <row r="300" spans="1:13" s="1" customFormat="1" ht="38.25" outlineLevel="1">
      <c r="A300" s="156" t="s">
        <v>445</v>
      </c>
      <c r="B300" s="156" t="s">
        <v>1341</v>
      </c>
      <c r="C300" s="157">
        <v>88488</v>
      </c>
      <c r="E300" s="162" t="s">
        <v>709</v>
      </c>
      <c r="F300" s="30" t="s">
        <v>775</v>
      </c>
      <c r="G300" s="71" t="s">
        <v>26</v>
      </c>
      <c r="H300" s="31">
        <v>210.74</v>
      </c>
      <c r="I300" s="172">
        <v>14.28</v>
      </c>
      <c r="J300" s="173">
        <f t="shared" si="96"/>
        <v>17.88</v>
      </c>
      <c r="K300" s="173">
        <f t="shared" si="97"/>
        <v>3768.03</v>
      </c>
    </row>
    <row r="301" spans="1:13" s="1" customFormat="1" ht="25.5" outlineLevel="1">
      <c r="A301" s="156" t="s">
        <v>445</v>
      </c>
      <c r="B301" s="156" t="s">
        <v>1341</v>
      </c>
      <c r="C301" s="157">
        <v>102489</v>
      </c>
      <c r="E301" s="162" t="s">
        <v>710</v>
      </c>
      <c r="F301" s="30" t="s">
        <v>776</v>
      </c>
      <c r="G301" s="71" t="s">
        <v>26</v>
      </c>
      <c r="H301" s="31">
        <v>210.74</v>
      </c>
      <c r="I301" s="172">
        <v>24.95</v>
      </c>
      <c r="J301" s="173">
        <f t="shared" ref="J301" si="98">ROUND(I301+I301*$K$8,2)</f>
        <v>31.24</v>
      </c>
      <c r="K301" s="173">
        <f t="shared" ref="K301" si="99">IF(J301=" "," ",ROUND(H301*J301,2))</f>
        <v>6583.52</v>
      </c>
    </row>
    <row r="302" spans="1:13" ht="15">
      <c r="E302" s="164" t="s">
        <v>506</v>
      </c>
      <c r="F302" s="165" t="s">
        <v>671</v>
      </c>
      <c r="G302" s="166"/>
      <c r="H302" s="167"/>
      <c r="I302" s="171"/>
      <c r="J302" s="171"/>
      <c r="K302" s="171">
        <f>SUM(K303:K307)</f>
        <v>39931.370000000003</v>
      </c>
    </row>
    <row r="303" spans="1:13" s="1" customFormat="1" ht="25.5" outlineLevel="1">
      <c r="A303" s="156" t="s">
        <v>445</v>
      </c>
      <c r="B303" s="156" t="s">
        <v>1341</v>
      </c>
      <c r="C303" s="157">
        <v>88497</v>
      </c>
      <c r="E303" s="162" t="s">
        <v>711</v>
      </c>
      <c r="F303" s="30" t="s">
        <v>778</v>
      </c>
      <c r="G303" s="71" t="s">
        <v>26</v>
      </c>
      <c r="H303" s="31">
        <v>308.13150000000019</v>
      </c>
      <c r="I303" s="172">
        <v>17.14</v>
      </c>
      <c r="J303" s="173">
        <f>ROUND(I303+I303*$K$8,2)</f>
        <v>21.46</v>
      </c>
      <c r="K303" s="173">
        <f>IF(J303=" "," ",ROUND(H303*J303,2))</f>
        <v>6612.5</v>
      </c>
    </row>
    <row r="304" spans="1:13" s="1" customFormat="1" ht="25.5" outlineLevel="1">
      <c r="A304" s="156" t="s">
        <v>445</v>
      </c>
      <c r="B304" s="156" t="s">
        <v>1341</v>
      </c>
      <c r="C304" s="157">
        <v>88485</v>
      </c>
      <c r="E304" s="162" t="s">
        <v>713</v>
      </c>
      <c r="F304" s="30" t="s">
        <v>779</v>
      </c>
      <c r="G304" s="71" t="s">
        <v>26</v>
      </c>
      <c r="H304" s="31">
        <v>1016.5580000000003</v>
      </c>
      <c r="I304" s="172">
        <v>4.09</v>
      </c>
      <c r="J304" s="173">
        <f t="shared" ref="J304:J307" si="100">ROUND(I304+I304*$K$8,2)</f>
        <v>5.12</v>
      </c>
      <c r="K304" s="173">
        <f t="shared" ref="K304:K307" si="101">IF(J304=" "," ",ROUND(H304*J304,2))</f>
        <v>5204.78</v>
      </c>
    </row>
    <row r="305" spans="1:11" s="1" customFormat="1" ht="38.25" outlineLevel="1">
      <c r="A305" s="156" t="s">
        <v>1370</v>
      </c>
      <c r="B305" s="156" t="s">
        <v>552</v>
      </c>
      <c r="C305" s="157" t="s">
        <v>149</v>
      </c>
      <c r="E305" s="162" t="s">
        <v>714</v>
      </c>
      <c r="F305" s="30" t="s">
        <v>774</v>
      </c>
      <c r="G305" s="71" t="s">
        <v>26</v>
      </c>
      <c r="H305" s="31">
        <v>400.29499999999996</v>
      </c>
      <c r="I305" s="172">
        <v>25.84</v>
      </c>
      <c r="J305" s="173">
        <f t="shared" si="100"/>
        <v>32.36</v>
      </c>
      <c r="K305" s="173">
        <f t="shared" si="101"/>
        <v>12953.55</v>
      </c>
    </row>
    <row r="306" spans="1:11" s="1" customFormat="1" ht="38.25" outlineLevel="1">
      <c r="A306" s="156" t="s">
        <v>445</v>
      </c>
      <c r="B306" s="156" t="s">
        <v>1341</v>
      </c>
      <c r="C306" s="157">
        <v>88489</v>
      </c>
      <c r="E306" s="162" t="s">
        <v>712</v>
      </c>
      <c r="F306" s="30" t="s">
        <v>780</v>
      </c>
      <c r="G306" s="71" t="s">
        <v>26</v>
      </c>
      <c r="H306" s="31">
        <v>708.42650000000015</v>
      </c>
      <c r="I306" s="172">
        <v>12.17</v>
      </c>
      <c r="J306" s="173">
        <f t="shared" si="100"/>
        <v>15.24</v>
      </c>
      <c r="K306" s="173">
        <f t="shared" si="101"/>
        <v>10796.42</v>
      </c>
    </row>
    <row r="307" spans="1:11" s="1" customFormat="1" ht="38.25" outlineLevel="1">
      <c r="A307" s="156" t="s">
        <v>1370</v>
      </c>
      <c r="B307" s="156" t="s">
        <v>552</v>
      </c>
      <c r="C307" s="157" t="s">
        <v>150</v>
      </c>
      <c r="E307" s="162" t="s">
        <v>871</v>
      </c>
      <c r="F307" s="30" t="s">
        <v>179</v>
      </c>
      <c r="G307" s="71" t="s">
        <v>26</v>
      </c>
      <c r="H307" s="31">
        <v>173.8</v>
      </c>
      <c r="I307" s="172">
        <v>20.05</v>
      </c>
      <c r="J307" s="173">
        <f t="shared" si="100"/>
        <v>25.11</v>
      </c>
      <c r="K307" s="173">
        <f t="shared" si="101"/>
        <v>4364.12</v>
      </c>
    </row>
    <row r="308" spans="1:11" ht="15">
      <c r="E308" s="164" t="s">
        <v>507</v>
      </c>
      <c r="F308" s="165" t="s">
        <v>694</v>
      </c>
      <c r="G308" s="166"/>
      <c r="H308" s="167"/>
      <c r="I308" s="171"/>
      <c r="J308" s="171"/>
      <c r="K308" s="171">
        <f>SUM(K309:K310)</f>
        <v>9154.19</v>
      </c>
    </row>
    <row r="309" spans="1:11" s="1" customFormat="1" outlineLevel="1">
      <c r="A309" s="156" t="s">
        <v>445</v>
      </c>
      <c r="B309" s="156" t="s">
        <v>1341</v>
      </c>
      <c r="C309" s="157">
        <v>102488</v>
      </c>
      <c r="E309" s="162" t="s">
        <v>715</v>
      </c>
      <c r="F309" s="30" t="s">
        <v>781</v>
      </c>
      <c r="G309" s="71" t="s">
        <v>26</v>
      </c>
      <c r="H309" s="31">
        <v>257.14</v>
      </c>
      <c r="I309" s="172">
        <v>3.24</v>
      </c>
      <c r="J309" s="173">
        <f>ROUND(I309+I309*$K$8,2)</f>
        <v>4.0599999999999996</v>
      </c>
      <c r="K309" s="173">
        <f>IF(J309=" "," ",ROUND(H309*J309,2))</f>
        <v>1043.99</v>
      </c>
    </row>
    <row r="310" spans="1:11" s="1" customFormat="1" ht="25.5" outlineLevel="1">
      <c r="A310" s="156" t="s">
        <v>445</v>
      </c>
      <c r="B310" s="156" t="s">
        <v>1341</v>
      </c>
      <c r="C310" s="157">
        <v>102492</v>
      </c>
      <c r="E310" s="162" t="s">
        <v>716</v>
      </c>
      <c r="F310" s="30" t="s">
        <v>782</v>
      </c>
      <c r="G310" s="71" t="s">
        <v>26</v>
      </c>
      <c r="H310" s="31">
        <v>257.14</v>
      </c>
      <c r="I310" s="172">
        <v>25.19</v>
      </c>
      <c r="J310" s="173">
        <f t="shared" ref="J310" si="102">ROUND(I310+I310*$K$8,2)</f>
        <v>31.54</v>
      </c>
      <c r="K310" s="173">
        <f t="shared" ref="K310" si="103">IF(J310=" "," ",ROUND(H310*J310,2))</f>
        <v>8110.2</v>
      </c>
    </row>
    <row r="311" spans="1:11" ht="15">
      <c r="E311" s="164" t="s">
        <v>508</v>
      </c>
      <c r="F311" s="165" t="s">
        <v>42</v>
      </c>
      <c r="G311" s="166"/>
      <c r="H311" s="167"/>
      <c r="I311" s="171"/>
      <c r="J311" s="171"/>
      <c r="K311" s="171">
        <f>SUM(K312:K316)</f>
        <v>11576.8</v>
      </c>
    </row>
    <row r="312" spans="1:11" s="1" customFormat="1" ht="38.25" outlineLevel="1">
      <c r="A312" s="156" t="s">
        <v>445</v>
      </c>
      <c r="B312" s="156" t="s">
        <v>1341</v>
      </c>
      <c r="C312" s="157">
        <v>86932</v>
      </c>
      <c r="E312" s="162" t="s">
        <v>717</v>
      </c>
      <c r="F312" s="30" t="s">
        <v>217</v>
      </c>
      <c r="G312" s="71" t="s">
        <v>57</v>
      </c>
      <c r="H312" s="31">
        <v>5</v>
      </c>
      <c r="I312" s="172">
        <v>565.24</v>
      </c>
      <c r="J312" s="173">
        <f t="shared" ref="J312:J316" si="104">ROUND(I312+I312*$K$8,2)</f>
        <v>707.79</v>
      </c>
      <c r="K312" s="173">
        <f t="shared" ref="K312:K316" si="105">IF(J312=" "," ",ROUND(H312*J312,2))</f>
        <v>3538.95</v>
      </c>
    </row>
    <row r="313" spans="1:11" s="1" customFormat="1" ht="25.5" outlineLevel="1">
      <c r="A313" s="156" t="s">
        <v>445</v>
      </c>
      <c r="B313" s="156" t="s">
        <v>1341</v>
      </c>
      <c r="C313" s="157">
        <v>100858</v>
      </c>
      <c r="E313" s="162" t="s">
        <v>718</v>
      </c>
      <c r="F313" s="30" t="s">
        <v>536</v>
      </c>
      <c r="G313" s="71" t="s">
        <v>57</v>
      </c>
      <c r="H313" s="31">
        <v>1</v>
      </c>
      <c r="I313" s="172">
        <v>746.88</v>
      </c>
      <c r="J313" s="173">
        <f t="shared" si="104"/>
        <v>935.24</v>
      </c>
      <c r="K313" s="173">
        <f t="shared" si="105"/>
        <v>935.24</v>
      </c>
    </row>
    <row r="314" spans="1:11" s="1" customFormat="1" ht="38.25" outlineLevel="1">
      <c r="A314" s="156" t="s">
        <v>402</v>
      </c>
      <c r="B314" s="156" t="s">
        <v>406</v>
      </c>
      <c r="C314" s="157" t="s">
        <v>838</v>
      </c>
      <c r="E314" s="162" t="s">
        <v>719</v>
      </c>
      <c r="F314" s="30" t="s">
        <v>851</v>
      </c>
      <c r="G314" s="71" t="s">
        <v>724</v>
      </c>
      <c r="H314" s="31">
        <v>8</v>
      </c>
      <c r="I314" s="172">
        <v>250.59</v>
      </c>
      <c r="J314" s="173">
        <f t="shared" si="104"/>
        <v>313.79000000000002</v>
      </c>
      <c r="K314" s="173">
        <f t="shared" si="105"/>
        <v>2510.3200000000002</v>
      </c>
    </row>
    <row r="315" spans="1:11" s="1" customFormat="1" ht="38.25" outlineLevel="1">
      <c r="A315" s="156" t="s">
        <v>402</v>
      </c>
      <c r="B315" s="156" t="s">
        <v>406</v>
      </c>
      <c r="C315" s="157" t="s">
        <v>847</v>
      </c>
      <c r="E315" s="162" t="s">
        <v>720</v>
      </c>
      <c r="F315" s="30" t="s">
        <v>853</v>
      </c>
      <c r="G315" s="71" t="s">
        <v>724</v>
      </c>
      <c r="H315" s="31">
        <v>1</v>
      </c>
      <c r="I315" s="172">
        <v>840.93999999999994</v>
      </c>
      <c r="J315" s="173">
        <f>ROUND(I315+I315*$K$8,2)</f>
        <v>1053.03</v>
      </c>
      <c r="K315" s="173">
        <f>IF(J315=" "," ",ROUND(H315*J315,2))</f>
        <v>1053.03</v>
      </c>
    </row>
    <row r="316" spans="1:11" s="1" customFormat="1" ht="63.75" outlineLevel="1">
      <c r="A316" s="156" t="s">
        <v>402</v>
      </c>
      <c r="B316" s="156" t="s">
        <v>406</v>
      </c>
      <c r="C316" s="157" t="s">
        <v>850</v>
      </c>
      <c r="E316" s="162" t="s">
        <v>721</v>
      </c>
      <c r="F316" s="30" t="s">
        <v>857</v>
      </c>
      <c r="G316" s="71" t="s">
        <v>724</v>
      </c>
      <c r="H316" s="31">
        <v>2</v>
      </c>
      <c r="I316" s="172">
        <v>1413.22</v>
      </c>
      <c r="J316" s="173">
        <f t="shared" si="104"/>
        <v>1769.63</v>
      </c>
      <c r="K316" s="173">
        <f t="shared" si="105"/>
        <v>3539.26</v>
      </c>
    </row>
    <row r="317" spans="1:11" ht="15">
      <c r="E317" s="164" t="s">
        <v>509</v>
      </c>
      <c r="F317" s="165" t="s">
        <v>672</v>
      </c>
      <c r="G317" s="166"/>
      <c r="H317" s="167"/>
      <c r="I317" s="171"/>
      <c r="J317" s="171"/>
      <c r="K317" s="171">
        <f>SUM(K318:K332)</f>
        <v>16325.740000000002</v>
      </c>
    </row>
    <row r="318" spans="1:11" s="1" customFormat="1" ht="25.5" outlineLevel="1">
      <c r="A318" s="156" t="s">
        <v>445</v>
      </c>
      <c r="B318" s="156" t="s">
        <v>1341</v>
      </c>
      <c r="C318" s="157">
        <v>95547</v>
      </c>
      <c r="E318" s="162" t="s">
        <v>726</v>
      </c>
      <c r="F318" s="30" t="s">
        <v>221</v>
      </c>
      <c r="G318" s="71" t="s">
        <v>57</v>
      </c>
      <c r="H318" s="31">
        <v>8</v>
      </c>
      <c r="I318" s="172">
        <v>49.03</v>
      </c>
      <c r="J318" s="173">
        <f>ROUND(I318+I318*$K$8,2)</f>
        <v>61.4</v>
      </c>
      <c r="K318" s="173">
        <f>IF(J318=" "," ",ROUND(H318*J318,2))</f>
        <v>491.2</v>
      </c>
    </row>
    <row r="319" spans="1:11" s="1" customFormat="1" ht="38.25" outlineLevel="1">
      <c r="A319" s="156" t="s">
        <v>1370</v>
      </c>
      <c r="B319" s="156" t="s">
        <v>552</v>
      </c>
      <c r="C319" s="157" t="s">
        <v>117</v>
      </c>
      <c r="E319" s="162" t="s">
        <v>727</v>
      </c>
      <c r="F319" s="30" t="s">
        <v>160</v>
      </c>
      <c r="G319" s="71" t="s">
        <v>159</v>
      </c>
      <c r="H319" s="31">
        <v>8</v>
      </c>
      <c r="I319" s="172">
        <v>65.650000000000006</v>
      </c>
      <c r="J319" s="173">
        <f t="shared" ref="J319:J332" si="106">ROUND(I319+I319*$K$8,2)</f>
        <v>82.21</v>
      </c>
      <c r="K319" s="173">
        <f t="shared" ref="K319:K332" si="107">IF(J319=" "," ",ROUND(H319*J319,2))</f>
        <v>657.68</v>
      </c>
    </row>
    <row r="320" spans="1:11" s="1" customFormat="1" ht="25.5" outlineLevel="1">
      <c r="A320" s="156" t="s">
        <v>445</v>
      </c>
      <c r="B320" s="156" t="s">
        <v>1341</v>
      </c>
      <c r="C320" s="157">
        <v>86915</v>
      </c>
      <c r="E320" s="162" t="s">
        <v>731</v>
      </c>
      <c r="F320" s="30" t="s">
        <v>535</v>
      </c>
      <c r="G320" s="71" t="s">
        <v>57</v>
      </c>
      <c r="H320" s="31">
        <v>8</v>
      </c>
      <c r="I320" s="172">
        <v>148.24</v>
      </c>
      <c r="J320" s="173">
        <f t="shared" si="106"/>
        <v>185.63</v>
      </c>
      <c r="K320" s="173">
        <f t="shared" si="107"/>
        <v>1485.04</v>
      </c>
    </row>
    <row r="321" spans="1:11" s="1" customFormat="1" ht="25.5" outlineLevel="1">
      <c r="A321" s="156" t="s">
        <v>445</v>
      </c>
      <c r="B321" s="156" t="s">
        <v>1341</v>
      </c>
      <c r="C321" s="157">
        <v>100868</v>
      </c>
      <c r="E321" s="162" t="s">
        <v>732</v>
      </c>
      <c r="F321" s="30" t="s">
        <v>223</v>
      </c>
      <c r="G321" s="71" t="s">
        <v>57</v>
      </c>
      <c r="H321" s="31">
        <v>6</v>
      </c>
      <c r="I321" s="172">
        <v>385.09</v>
      </c>
      <c r="J321" s="173">
        <f t="shared" si="106"/>
        <v>482.21</v>
      </c>
      <c r="K321" s="173">
        <f t="shared" si="107"/>
        <v>2893.26</v>
      </c>
    </row>
    <row r="322" spans="1:11" s="1" customFormat="1" ht="25.5" outlineLevel="1">
      <c r="A322" s="156" t="s">
        <v>466</v>
      </c>
      <c r="B322" s="156" t="s">
        <v>552</v>
      </c>
      <c r="C322" s="157" t="s">
        <v>88</v>
      </c>
      <c r="E322" s="162" t="s">
        <v>730</v>
      </c>
      <c r="F322" s="30" t="s">
        <v>261</v>
      </c>
      <c r="G322" s="71" t="s">
        <v>57</v>
      </c>
      <c r="H322" s="31">
        <v>8</v>
      </c>
      <c r="I322" s="172">
        <v>220.36</v>
      </c>
      <c r="J322" s="173">
        <f t="shared" si="106"/>
        <v>275.93</v>
      </c>
      <c r="K322" s="173">
        <f t="shared" si="107"/>
        <v>2207.44</v>
      </c>
    </row>
    <row r="323" spans="1:11" s="1" customFormat="1" ht="25.5" outlineLevel="1">
      <c r="A323" s="156" t="s">
        <v>466</v>
      </c>
      <c r="B323" s="156" t="s">
        <v>552</v>
      </c>
      <c r="C323" s="157" t="s">
        <v>469</v>
      </c>
      <c r="E323" s="162" t="s">
        <v>733</v>
      </c>
      <c r="F323" s="30" t="s">
        <v>470</v>
      </c>
      <c r="G323" s="71" t="s">
        <v>26</v>
      </c>
      <c r="H323" s="31">
        <v>0.96</v>
      </c>
      <c r="I323" s="172">
        <v>378</v>
      </c>
      <c r="J323" s="173">
        <f t="shared" si="106"/>
        <v>473.33</v>
      </c>
      <c r="K323" s="173">
        <f t="shared" si="107"/>
        <v>454.4</v>
      </c>
    </row>
    <row r="324" spans="1:11" s="1" customFormat="1" ht="38.25" outlineLevel="1">
      <c r="A324" s="156" t="s">
        <v>1370</v>
      </c>
      <c r="B324" s="156" t="s">
        <v>552</v>
      </c>
      <c r="C324" s="157" t="s">
        <v>148</v>
      </c>
      <c r="E324" s="162" t="s">
        <v>734</v>
      </c>
      <c r="F324" s="30" t="s">
        <v>555</v>
      </c>
      <c r="G324" s="71" t="s">
        <v>57</v>
      </c>
      <c r="H324" s="31">
        <v>1</v>
      </c>
      <c r="I324" s="172">
        <v>169.96</v>
      </c>
      <c r="J324" s="173">
        <f t="shared" si="106"/>
        <v>212.82</v>
      </c>
      <c r="K324" s="173">
        <f t="shared" si="107"/>
        <v>212.82</v>
      </c>
    </row>
    <row r="325" spans="1:11" s="1" customFormat="1" ht="25.5" outlineLevel="1">
      <c r="A325" s="156" t="s">
        <v>445</v>
      </c>
      <c r="B325" s="156" t="s">
        <v>1341</v>
      </c>
      <c r="C325" s="157">
        <v>86914</v>
      </c>
      <c r="E325" s="162" t="s">
        <v>735</v>
      </c>
      <c r="F325" s="30" t="s">
        <v>534</v>
      </c>
      <c r="G325" s="71" t="s">
        <v>57</v>
      </c>
      <c r="H325" s="31">
        <v>1</v>
      </c>
      <c r="I325" s="172">
        <v>101.48</v>
      </c>
      <c r="J325" s="173">
        <f t="shared" si="106"/>
        <v>127.07</v>
      </c>
      <c r="K325" s="173">
        <f t="shared" si="107"/>
        <v>127.07</v>
      </c>
    </row>
    <row r="326" spans="1:11" s="1" customFormat="1" ht="25.5" outlineLevel="1">
      <c r="A326" s="156" t="s">
        <v>445</v>
      </c>
      <c r="B326" s="156" t="s">
        <v>1341</v>
      </c>
      <c r="C326" s="157">
        <v>95544</v>
      </c>
      <c r="E326" s="162" t="s">
        <v>736</v>
      </c>
      <c r="F326" s="30" t="s">
        <v>220</v>
      </c>
      <c r="G326" s="71" t="s">
        <v>57</v>
      </c>
      <c r="H326" s="31">
        <v>7</v>
      </c>
      <c r="I326" s="172">
        <v>40.36</v>
      </c>
      <c r="J326" s="173">
        <f t="shared" si="106"/>
        <v>50.54</v>
      </c>
      <c r="K326" s="173">
        <f t="shared" si="107"/>
        <v>353.78</v>
      </c>
    </row>
    <row r="327" spans="1:11" s="1" customFormat="1" ht="38.25" outlineLevel="1">
      <c r="A327" s="156" t="s">
        <v>445</v>
      </c>
      <c r="B327" s="156" t="s">
        <v>1341</v>
      </c>
      <c r="C327" s="157">
        <v>86911</v>
      </c>
      <c r="E327" s="162" t="s">
        <v>737</v>
      </c>
      <c r="F327" s="30" t="s">
        <v>533</v>
      </c>
      <c r="G327" s="71" t="s">
        <v>57</v>
      </c>
      <c r="H327" s="31">
        <v>10</v>
      </c>
      <c r="I327" s="172">
        <v>90.45</v>
      </c>
      <c r="J327" s="173">
        <f t="shared" si="106"/>
        <v>113.26</v>
      </c>
      <c r="K327" s="173">
        <f t="shared" si="107"/>
        <v>1132.5999999999999</v>
      </c>
    </row>
    <row r="328" spans="1:11" s="1" customFormat="1" ht="25.5" outlineLevel="1">
      <c r="A328" s="156" t="s">
        <v>402</v>
      </c>
      <c r="B328" s="156" t="s">
        <v>406</v>
      </c>
      <c r="C328" s="157" t="s">
        <v>695</v>
      </c>
      <c r="E328" s="162" t="s">
        <v>738</v>
      </c>
      <c r="F328" s="30" t="s">
        <v>723</v>
      </c>
      <c r="G328" s="71" t="s">
        <v>724</v>
      </c>
      <c r="H328" s="31">
        <v>6</v>
      </c>
      <c r="I328" s="172">
        <v>500.14</v>
      </c>
      <c r="J328" s="173">
        <f t="shared" si="106"/>
        <v>626.28</v>
      </c>
      <c r="K328" s="173">
        <f t="shared" si="107"/>
        <v>3757.68</v>
      </c>
    </row>
    <row r="329" spans="1:11" s="1" customFormat="1" ht="25.5" outlineLevel="1">
      <c r="A329" s="156" t="s">
        <v>445</v>
      </c>
      <c r="B329" s="156" t="s">
        <v>1341</v>
      </c>
      <c r="C329" s="157">
        <v>86883</v>
      </c>
      <c r="E329" s="162" t="s">
        <v>739</v>
      </c>
      <c r="F329" s="30" t="s">
        <v>214</v>
      </c>
      <c r="G329" s="71" t="s">
        <v>57</v>
      </c>
      <c r="H329" s="31">
        <v>15</v>
      </c>
      <c r="I329" s="172">
        <v>12.4</v>
      </c>
      <c r="J329" s="173">
        <f t="shared" si="106"/>
        <v>15.53</v>
      </c>
      <c r="K329" s="173">
        <f t="shared" si="107"/>
        <v>232.95</v>
      </c>
    </row>
    <row r="330" spans="1:11" s="1" customFormat="1" ht="25.5" outlineLevel="1">
      <c r="A330" s="156" t="s">
        <v>445</v>
      </c>
      <c r="B330" s="156" t="s">
        <v>1341</v>
      </c>
      <c r="C330" s="157">
        <v>100867</v>
      </c>
      <c r="E330" s="162" t="s">
        <v>729</v>
      </c>
      <c r="F330" s="30" t="s">
        <v>222</v>
      </c>
      <c r="G330" s="71" t="s">
        <v>57</v>
      </c>
      <c r="H330" s="31">
        <v>2</v>
      </c>
      <c r="I330" s="172">
        <v>371.42</v>
      </c>
      <c r="J330" s="173">
        <f t="shared" si="106"/>
        <v>465.09</v>
      </c>
      <c r="K330" s="173">
        <f t="shared" si="107"/>
        <v>930.18</v>
      </c>
    </row>
    <row r="331" spans="1:11" s="1" customFormat="1" ht="25.5" outlineLevel="1">
      <c r="A331" s="156" t="s">
        <v>445</v>
      </c>
      <c r="B331" s="156" t="s">
        <v>1341</v>
      </c>
      <c r="C331" s="157">
        <v>100860</v>
      </c>
      <c r="E331" s="162" t="s">
        <v>728</v>
      </c>
      <c r="F331" s="30" t="s">
        <v>537</v>
      </c>
      <c r="G331" s="71" t="s">
        <v>57</v>
      </c>
      <c r="H331" s="31">
        <v>2</v>
      </c>
      <c r="I331" s="172">
        <v>93.52</v>
      </c>
      <c r="J331" s="173">
        <f t="shared" si="106"/>
        <v>117.11</v>
      </c>
      <c r="K331" s="173">
        <f t="shared" si="107"/>
        <v>234.22</v>
      </c>
    </row>
    <row r="332" spans="1:11" s="1" customFormat="1" ht="25.5" outlineLevel="1">
      <c r="A332" s="156" t="s">
        <v>445</v>
      </c>
      <c r="B332" s="156" t="s">
        <v>1341</v>
      </c>
      <c r="C332" s="157">
        <v>86887</v>
      </c>
      <c r="E332" s="162" t="s">
        <v>740</v>
      </c>
      <c r="F332" s="30" t="s">
        <v>215</v>
      </c>
      <c r="G332" s="71" t="s">
        <v>57</v>
      </c>
      <c r="H332" s="31">
        <v>14</v>
      </c>
      <c r="I332" s="172">
        <v>65.91</v>
      </c>
      <c r="J332" s="173">
        <f t="shared" si="106"/>
        <v>82.53</v>
      </c>
      <c r="K332" s="173">
        <f t="shared" si="107"/>
        <v>1155.42</v>
      </c>
    </row>
    <row r="333" spans="1:11" ht="15.75">
      <c r="E333" s="72">
        <v>9</v>
      </c>
      <c r="F333" s="72" t="s">
        <v>573</v>
      </c>
      <c r="G333" s="73"/>
      <c r="H333" s="73"/>
      <c r="I333" s="170"/>
      <c r="J333" s="170"/>
      <c r="K333" s="170">
        <f>K334+K347</f>
        <v>242269.28999999998</v>
      </c>
    </row>
    <row r="334" spans="1:11" ht="15">
      <c r="E334" s="164" t="s">
        <v>510</v>
      </c>
      <c r="F334" s="165" t="s">
        <v>663</v>
      </c>
      <c r="G334" s="166"/>
      <c r="H334" s="166"/>
      <c r="I334" s="171"/>
      <c r="J334" s="171"/>
      <c r="K334" s="171">
        <f>SUM(K335:K346)</f>
        <v>118820.45000000001</v>
      </c>
    </row>
    <row r="335" spans="1:11" s="1" customFormat="1" ht="51" outlineLevel="1">
      <c r="A335" s="156" t="s">
        <v>402</v>
      </c>
      <c r="B335" s="156" t="s">
        <v>406</v>
      </c>
      <c r="C335" s="157" t="s">
        <v>722</v>
      </c>
      <c r="E335" s="162" t="s">
        <v>744</v>
      </c>
      <c r="F335" s="30" t="s">
        <v>745</v>
      </c>
      <c r="G335" s="71" t="s">
        <v>724</v>
      </c>
      <c r="H335" s="31">
        <v>2</v>
      </c>
      <c r="I335" s="172">
        <v>1630.94</v>
      </c>
      <c r="J335" s="173">
        <f>ROUND(I335+I335*$K$8,2)</f>
        <v>2042.26</v>
      </c>
      <c r="K335" s="173">
        <f>IF(J335=" "," ",ROUND(H335*J335,2))</f>
        <v>4084.52</v>
      </c>
    </row>
    <row r="336" spans="1:11" s="1" customFormat="1" ht="51" outlineLevel="1">
      <c r="A336" s="156" t="s">
        <v>402</v>
      </c>
      <c r="B336" s="156" t="s">
        <v>406</v>
      </c>
      <c r="C336" s="157" t="s">
        <v>741</v>
      </c>
      <c r="E336" s="162" t="s">
        <v>747</v>
      </c>
      <c r="F336" s="30" t="s">
        <v>750</v>
      </c>
      <c r="G336" s="71" t="s">
        <v>26</v>
      </c>
      <c r="H336" s="31">
        <v>9.66</v>
      </c>
      <c r="I336" s="172">
        <v>781.64</v>
      </c>
      <c r="J336" s="173">
        <f t="shared" ref="J336:J346" si="108">ROUND(I336+I336*$K$8,2)</f>
        <v>978.77</v>
      </c>
      <c r="K336" s="173">
        <f t="shared" ref="K336:K346" si="109">IF(J336=" "," ",ROUND(H336*J336,2))</f>
        <v>9454.92</v>
      </c>
    </row>
    <row r="337" spans="1:11" s="1" customFormat="1" ht="63.75" outlineLevel="1">
      <c r="A337" s="156" t="s">
        <v>402</v>
      </c>
      <c r="B337" s="156" t="s">
        <v>406</v>
      </c>
      <c r="C337" s="157" t="s">
        <v>746</v>
      </c>
      <c r="E337" s="162" t="s">
        <v>749</v>
      </c>
      <c r="F337" s="30" t="s">
        <v>957</v>
      </c>
      <c r="G337" s="71" t="s">
        <v>26</v>
      </c>
      <c r="H337" s="31">
        <v>6.3800000000000008</v>
      </c>
      <c r="I337" s="172">
        <v>753.66</v>
      </c>
      <c r="J337" s="173">
        <f t="shared" si="108"/>
        <v>943.73</v>
      </c>
      <c r="K337" s="173">
        <f t="shared" si="109"/>
        <v>6021</v>
      </c>
    </row>
    <row r="338" spans="1:11" s="1" customFormat="1" ht="102" outlineLevel="1">
      <c r="A338" s="156" t="s">
        <v>402</v>
      </c>
      <c r="B338" s="156" t="s">
        <v>406</v>
      </c>
      <c r="C338" s="157" t="s">
        <v>936</v>
      </c>
      <c r="E338" s="162" t="s">
        <v>963</v>
      </c>
      <c r="F338" s="30" t="s">
        <v>969</v>
      </c>
      <c r="G338" s="71" t="s">
        <v>724</v>
      </c>
      <c r="H338" s="31">
        <v>4</v>
      </c>
      <c r="I338" s="190">
        <v>3212.98</v>
      </c>
      <c r="J338" s="173">
        <f t="shared" si="108"/>
        <v>4023.29</v>
      </c>
      <c r="K338" s="173">
        <f t="shared" si="109"/>
        <v>16093.16</v>
      </c>
    </row>
    <row r="339" spans="1:11" s="1" customFormat="1" ht="102" outlineLevel="1">
      <c r="A339" s="156" t="s">
        <v>402</v>
      </c>
      <c r="B339" s="156" t="s">
        <v>406</v>
      </c>
      <c r="C339" s="157" t="s">
        <v>948</v>
      </c>
      <c r="E339" s="162" t="s">
        <v>967</v>
      </c>
      <c r="F339" s="30" t="s">
        <v>970</v>
      </c>
      <c r="G339" s="71" t="s">
        <v>724</v>
      </c>
      <c r="H339" s="31">
        <v>1</v>
      </c>
      <c r="I339" s="190">
        <v>3148.59</v>
      </c>
      <c r="J339" s="173">
        <f t="shared" si="108"/>
        <v>3942.66</v>
      </c>
      <c r="K339" s="173">
        <f t="shared" si="109"/>
        <v>3942.66</v>
      </c>
    </row>
    <row r="340" spans="1:11" s="1" customFormat="1" ht="51" outlineLevel="1">
      <c r="A340" s="156" t="s">
        <v>402</v>
      </c>
      <c r="B340" s="156" t="s">
        <v>406</v>
      </c>
      <c r="C340" s="157" t="s">
        <v>958</v>
      </c>
      <c r="E340" s="162" t="s">
        <v>971</v>
      </c>
      <c r="F340" s="30" t="s">
        <v>973</v>
      </c>
      <c r="G340" s="71" t="s">
        <v>724</v>
      </c>
      <c r="H340" s="31">
        <v>1</v>
      </c>
      <c r="I340" s="190">
        <v>2679.17</v>
      </c>
      <c r="J340" s="173">
        <f t="shared" si="108"/>
        <v>3354.86</v>
      </c>
      <c r="K340" s="173">
        <f t="shared" si="109"/>
        <v>3354.86</v>
      </c>
    </row>
    <row r="341" spans="1:11" s="1" customFormat="1" ht="63.75" outlineLevel="1">
      <c r="A341" s="156" t="s">
        <v>402</v>
      </c>
      <c r="B341" s="156" t="s">
        <v>406</v>
      </c>
      <c r="C341" s="157" t="s">
        <v>748</v>
      </c>
      <c r="E341" s="162" t="s">
        <v>975</v>
      </c>
      <c r="F341" s="30" t="s">
        <v>753</v>
      </c>
      <c r="G341" s="71" t="s">
        <v>26</v>
      </c>
      <c r="H341" s="31">
        <v>1.6800000000000002</v>
      </c>
      <c r="I341" s="172">
        <v>588.06999999999994</v>
      </c>
      <c r="J341" s="173">
        <f t="shared" si="108"/>
        <v>736.38</v>
      </c>
      <c r="K341" s="173">
        <f t="shared" si="109"/>
        <v>1237.1199999999999</v>
      </c>
    </row>
    <row r="342" spans="1:11" s="1" customFormat="1" ht="63.75" outlineLevel="1">
      <c r="A342" s="156" t="s">
        <v>402</v>
      </c>
      <c r="B342" s="156" t="s">
        <v>406</v>
      </c>
      <c r="C342" s="157" t="s">
        <v>990</v>
      </c>
      <c r="E342" s="162" t="s">
        <v>976</v>
      </c>
      <c r="F342" s="188" t="s">
        <v>1015</v>
      </c>
      <c r="G342" s="189" t="s">
        <v>26</v>
      </c>
      <c r="H342" s="31">
        <v>67.084000000000003</v>
      </c>
      <c r="I342" s="190">
        <v>599.73</v>
      </c>
      <c r="J342" s="173">
        <f t="shared" si="108"/>
        <v>750.98</v>
      </c>
      <c r="K342" s="173">
        <f t="shared" si="109"/>
        <v>50378.74</v>
      </c>
    </row>
    <row r="343" spans="1:11" s="1" customFormat="1" ht="76.5" outlineLevel="1">
      <c r="A343" s="156" t="s">
        <v>402</v>
      </c>
      <c r="B343" s="156" t="s">
        <v>406</v>
      </c>
      <c r="C343" s="157" t="s">
        <v>959</v>
      </c>
      <c r="E343" s="162" t="s">
        <v>984</v>
      </c>
      <c r="F343" s="30" t="s">
        <v>979</v>
      </c>
      <c r="G343" s="71" t="s">
        <v>724</v>
      </c>
      <c r="H343" s="31">
        <v>1</v>
      </c>
      <c r="I343" s="172">
        <v>2828.5200000000004</v>
      </c>
      <c r="J343" s="173">
        <f t="shared" si="108"/>
        <v>3541.87</v>
      </c>
      <c r="K343" s="173">
        <f t="shared" si="109"/>
        <v>3541.87</v>
      </c>
    </row>
    <row r="344" spans="1:11" s="1" customFormat="1" ht="76.5" outlineLevel="1">
      <c r="A344" s="156" t="s">
        <v>402</v>
      </c>
      <c r="B344" s="156" t="s">
        <v>406</v>
      </c>
      <c r="C344" s="157" t="s">
        <v>962</v>
      </c>
      <c r="E344" s="162" t="s">
        <v>985</v>
      </c>
      <c r="F344" s="30" t="s">
        <v>981</v>
      </c>
      <c r="G344" s="71" t="s">
        <v>724</v>
      </c>
      <c r="H344" s="31">
        <v>2</v>
      </c>
      <c r="I344" s="172">
        <v>2732.9900000000007</v>
      </c>
      <c r="J344" s="173">
        <f t="shared" si="108"/>
        <v>3422.25</v>
      </c>
      <c r="K344" s="173">
        <f t="shared" si="109"/>
        <v>6844.5</v>
      </c>
    </row>
    <row r="345" spans="1:11" s="1" customFormat="1" ht="76.5" outlineLevel="1">
      <c r="A345" s="156" t="s">
        <v>402</v>
      </c>
      <c r="B345" s="156" t="s">
        <v>406</v>
      </c>
      <c r="C345" s="157" t="s">
        <v>964</v>
      </c>
      <c r="E345" s="162" t="s">
        <v>986</v>
      </c>
      <c r="F345" s="30" t="s">
        <v>983</v>
      </c>
      <c r="G345" s="71" t="s">
        <v>724</v>
      </c>
      <c r="H345" s="31">
        <v>1</v>
      </c>
      <c r="I345" s="172">
        <v>2343.8500000000004</v>
      </c>
      <c r="J345" s="173">
        <f t="shared" si="108"/>
        <v>2934.97</v>
      </c>
      <c r="K345" s="173">
        <f t="shared" si="109"/>
        <v>2934.97</v>
      </c>
    </row>
    <row r="346" spans="1:11" s="1" customFormat="1" ht="127.5" outlineLevel="1">
      <c r="A346" s="156" t="s">
        <v>402</v>
      </c>
      <c r="B346" s="156" t="s">
        <v>406</v>
      </c>
      <c r="C346" s="157" t="s">
        <v>982</v>
      </c>
      <c r="E346" s="162" t="s">
        <v>987</v>
      </c>
      <c r="F346" s="188" t="s">
        <v>1001</v>
      </c>
      <c r="G346" s="189" t="s">
        <v>724</v>
      </c>
      <c r="H346" s="31">
        <v>1</v>
      </c>
      <c r="I346" s="190">
        <v>8730.34</v>
      </c>
      <c r="J346" s="173">
        <f t="shared" si="108"/>
        <v>10932.13</v>
      </c>
      <c r="K346" s="173">
        <f t="shared" si="109"/>
        <v>10932.13</v>
      </c>
    </row>
    <row r="347" spans="1:11" ht="15">
      <c r="E347" s="164" t="s">
        <v>511</v>
      </c>
      <c r="F347" s="165" t="s">
        <v>664</v>
      </c>
      <c r="G347" s="166"/>
      <c r="H347" s="166"/>
      <c r="I347" s="171"/>
      <c r="J347" s="171"/>
      <c r="K347" s="171">
        <f>SUM(K348:K356)</f>
        <v>123448.83999999998</v>
      </c>
    </row>
    <row r="348" spans="1:11" s="1" customFormat="1" ht="76.5" outlineLevel="1">
      <c r="A348" s="156" t="s">
        <v>402</v>
      </c>
      <c r="B348" s="156" t="s">
        <v>406</v>
      </c>
      <c r="C348" s="157" t="s">
        <v>968</v>
      </c>
      <c r="E348" s="162" t="s">
        <v>989</v>
      </c>
      <c r="F348" s="30" t="s">
        <v>991</v>
      </c>
      <c r="G348" s="71" t="s">
        <v>26</v>
      </c>
      <c r="H348" s="31">
        <v>33.613999999999997</v>
      </c>
      <c r="I348" s="172">
        <v>1018.3000000000001</v>
      </c>
      <c r="J348" s="173">
        <f>ROUND(I348+I348*$K$8,2)</f>
        <v>1275.1199999999999</v>
      </c>
      <c r="K348" s="173">
        <f>IF(J348=" "," ",ROUND(H348*J348,2))</f>
        <v>42861.88</v>
      </c>
    </row>
    <row r="349" spans="1:11" s="1" customFormat="1" ht="89.25" outlineLevel="1">
      <c r="A349" s="156" t="s">
        <v>402</v>
      </c>
      <c r="B349" s="156" t="s">
        <v>406</v>
      </c>
      <c r="C349" s="157" t="s">
        <v>978</v>
      </c>
      <c r="E349" s="162" t="s">
        <v>1005</v>
      </c>
      <c r="F349" s="30" t="s">
        <v>994</v>
      </c>
      <c r="G349" s="71" t="s">
        <v>724</v>
      </c>
      <c r="H349" s="31">
        <v>4</v>
      </c>
      <c r="I349" s="172">
        <v>1304.97</v>
      </c>
      <c r="J349" s="173">
        <f t="shared" ref="J349:J350" si="110">ROUND(I349+I349*$K$8,2)</f>
        <v>1634.08</v>
      </c>
      <c r="K349" s="173">
        <f t="shared" ref="K349:K350" si="111">IF(J349=" "," ",ROUND(H349*J349,2))</f>
        <v>6536.32</v>
      </c>
    </row>
    <row r="350" spans="1:11" s="1" customFormat="1" ht="127.5" outlineLevel="1">
      <c r="A350" s="156" t="s">
        <v>402</v>
      </c>
      <c r="B350" s="156" t="s">
        <v>406</v>
      </c>
      <c r="C350" s="157" t="s">
        <v>988</v>
      </c>
      <c r="E350" s="162" t="s">
        <v>1006</v>
      </c>
      <c r="F350" s="188" t="s">
        <v>1004</v>
      </c>
      <c r="G350" s="189" t="s">
        <v>724</v>
      </c>
      <c r="H350" s="31">
        <v>1</v>
      </c>
      <c r="I350" s="190">
        <v>4376.17</v>
      </c>
      <c r="J350" s="173">
        <f t="shared" si="110"/>
        <v>5479.84</v>
      </c>
      <c r="K350" s="173">
        <f t="shared" si="111"/>
        <v>5479.84</v>
      </c>
    </row>
    <row r="351" spans="1:11" s="1" customFormat="1" ht="25.5" outlineLevel="1">
      <c r="A351" s="156" t="s">
        <v>402</v>
      </c>
      <c r="B351" s="156" t="s">
        <v>406</v>
      </c>
      <c r="C351" s="157" t="s">
        <v>999</v>
      </c>
      <c r="E351" s="162" t="s">
        <v>1007</v>
      </c>
      <c r="F351" s="188" t="s">
        <v>1022</v>
      </c>
      <c r="G351" s="189" t="s">
        <v>724</v>
      </c>
      <c r="H351" s="31">
        <v>1</v>
      </c>
      <c r="I351" s="190">
        <v>3116.3799999999997</v>
      </c>
      <c r="J351" s="173">
        <f t="shared" ref="J351:J352" si="112">ROUND(I351+I351*$K$8,2)</f>
        <v>3902.33</v>
      </c>
      <c r="K351" s="173">
        <f t="shared" ref="K351:K352" si="113">IF(J351=" "," ",ROUND(H351*J351,2))</f>
        <v>3902.33</v>
      </c>
    </row>
    <row r="352" spans="1:11" s="1" customFormat="1" ht="63.75" outlineLevel="1">
      <c r="A352" s="156" t="s">
        <v>402</v>
      </c>
      <c r="B352" s="156" t="s">
        <v>406</v>
      </c>
      <c r="C352" s="157" t="s">
        <v>972</v>
      </c>
      <c r="E352" s="162" t="s">
        <v>1008</v>
      </c>
      <c r="F352" s="30" t="s">
        <v>992</v>
      </c>
      <c r="G352" s="71" t="s">
        <v>26</v>
      </c>
      <c r="H352" s="31">
        <v>8.6349</v>
      </c>
      <c r="I352" s="172">
        <v>486.18</v>
      </c>
      <c r="J352" s="173">
        <f t="shared" si="112"/>
        <v>608.79</v>
      </c>
      <c r="K352" s="173">
        <f t="shared" si="113"/>
        <v>5256.84</v>
      </c>
    </row>
    <row r="353" spans="1:11" s="1" customFormat="1" ht="51" outlineLevel="1">
      <c r="A353" s="156" t="s">
        <v>402</v>
      </c>
      <c r="B353" s="156" t="s">
        <v>406</v>
      </c>
      <c r="C353" s="157" t="s">
        <v>980</v>
      </c>
      <c r="E353" s="162" t="s">
        <v>1009</v>
      </c>
      <c r="F353" s="30" t="s">
        <v>997</v>
      </c>
      <c r="G353" s="71" t="s">
        <v>724</v>
      </c>
      <c r="H353" s="31">
        <v>2</v>
      </c>
      <c r="I353" s="190">
        <v>520.74</v>
      </c>
      <c r="J353" s="173">
        <f t="shared" ref="J353" si="114">ROUND(I353+I353*$K$8,2)</f>
        <v>652.07000000000005</v>
      </c>
      <c r="K353" s="173">
        <f t="shared" ref="K353" si="115">IF(J353=" "," ",ROUND(H353*J353,2))</f>
        <v>1304.1400000000001</v>
      </c>
    </row>
    <row r="354" spans="1:11" s="1" customFormat="1" ht="51" outlineLevel="1">
      <c r="A354" s="156" t="s">
        <v>402</v>
      </c>
      <c r="B354" s="156" t="s">
        <v>406</v>
      </c>
      <c r="C354" s="157" t="s">
        <v>993</v>
      </c>
      <c r="E354" s="162" t="s">
        <v>1010</v>
      </c>
      <c r="F354" s="188" t="s">
        <v>1013</v>
      </c>
      <c r="G354" s="189" t="s">
        <v>26</v>
      </c>
      <c r="H354" s="31">
        <v>59.48</v>
      </c>
      <c r="I354" s="190">
        <v>665.69</v>
      </c>
      <c r="J354" s="173">
        <f t="shared" ref="J354:J356" si="116">ROUND(I354+I354*$K$8,2)</f>
        <v>833.58</v>
      </c>
      <c r="K354" s="173">
        <f t="shared" ref="K354:K356" si="117">IF(J354=" "," ",ROUND(H354*J354,2))</f>
        <v>49581.34</v>
      </c>
    </row>
    <row r="355" spans="1:11" s="1" customFormat="1" ht="25.5" outlineLevel="1">
      <c r="A355" s="156" t="s">
        <v>402</v>
      </c>
      <c r="B355" s="156" t="s">
        <v>406</v>
      </c>
      <c r="C355" s="157" t="s">
        <v>1224</v>
      </c>
      <c r="E355" s="162" t="s">
        <v>1260</v>
      </c>
      <c r="F355" s="188" t="s">
        <v>1263</v>
      </c>
      <c r="G355" s="189" t="s">
        <v>26</v>
      </c>
      <c r="H355" s="31">
        <v>36.9754</v>
      </c>
      <c r="I355" s="190">
        <v>157.44</v>
      </c>
      <c r="J355" s="173">
        <f t="shared" ref="J355" si="118">ROUND(I355+I355*$K$8,2)</f>
        <v>197.15</v>
      </c>
      <c r="K355" s="173">
        <f t="shared" ref="K355" si="119">IF(J355=" "," ",ROUND(H355*J355,2))</f>
        <v>7289.7</v>
      </c>
    </row>
    <row r="356" spans="1:11" s="1" customFormat="1" ht="38.25" outlineLevel="1">
      <c r="A356" s="156" t="s">
        <v>445</v>
      </c>
      <c r="B356" s="156" t="s">
        <v>1341</v>
      </c>
      <c r="C356" s="157">
        <v>96358</v>
      </c>
      <c r="E356" s="162" t="s">
        <v>1261</v>
      </c>
      <c r="F356" s="188" t="s">
        <v>433</v>
      </c>
      <c r="G356" s="189" t="s">
        <v>26</v>
      </c>
      <c r="H356" s="31">
        <v>10.7331</v>
      </c>
      <c r="I356" s="190">
        <v>92</v>
      </c>
      <c r="J356" s="173">
        <f t="shared" si="116"/>
        <v>115.2</v>
      </c>
      <c r="K356" s="173">
        <f t="shared" si="117"/>
        <v>1236.45</v>
      </c>
    </row>
    <row r="357" spans="1:11" ht="15.75">
      <c r="E357" s="72">
        <v>10</v>
      </c>
      <c r="F357" s="72" t="s">
        <v>872</v>
      </c>
      <c r="G357" s="73"/>
      <c r="H357" s="74"/>
      <c r="I357" s="170"/>
      <c r="J357" s="170"/>
      <c r="K357" s="170">
        <f>K358+K365+K369+K374+K377+K381+K384</f>
        <v>27385.8</v>
      </c>
    </row>
    <row r="358" spans="1:11" ht="15">
      <c r="E358" s="164" t="s">
        <v>512</v>
      </c>
      <c r="F358" s="165" t="s">
        <v>873</v>
      </c>
      <c r="G358" s="166"/>
      <c r="H358" s="167"/>
      <c r="I358" s="171"/>
      <c r="J358" s="171"/>
      <c r="K358" s="171">
        <f>SUM(K359:K364)</f>
        <v>4206.4799999999996</v>
      </c>
    </row>
    <row r="359" spans="1:11" s="1" customFormat="1" ht="25.5" outlineLevel="1">
      <c r="A359" s="156" t="s">
        <v>445</v>
      </c>
      <c r="B359" s="156" t="s">
        <v>1341</v>
      </c>
      <c r="C359" s="157">
        <v>93358</v>
      </c>
      <c r="E359" s="162" t="s">
        <v>879</v>
      </c>
      <c r="F359" s="30" t="s">
        <v>229</v>
      </c>
      <c r="G359" s="71" t="s">
        <v>27</v>
      </c>
      <c r="H359" s="31">
        <v>16.158750000000001</v>
      </c>
      <c r="I359" s="172">
        <v>73.3</v>
      </c>
      <c r="J359" s="173">
        <f>ROUND(I359+I359*$K$8,2)</f>
        <v>91.79</v>
      </c>
      <c r="K359" s="173">
        <f>IF(J359=" "," ",ROUND(H359*J359,2))</f>
        <v>1483.21</v>
      </c>
    </row>
    <row r="360" spans="1:11" s="1" customFormat="1" ht="25.5" outlineLevel="1">
      <c r="A360" s="156" t="s">
        <v>445</v>
      </c>
      <c r="B360" s="156" t="s">
        <v>1341</v>
      </c>
      <c r="C360" s="157">
        <v>101616</v>
      </c>
      <c r="E360" s="162" t="s">
        <v>880</v>
      </c>
      <c r="F360" s="30" t="s">
        <v>230</v>
      </c>
      <c r="G360" s="71" t="s">
        <v>26</v>
      </c>
      <c r="H360" s="31">
        <v>10.772500000000001</v>
      </c>
      <c r="I360" s="172">
        <v>5.64</v>
      </c>
      <c r="J360" s="173">
        <f t="shared" ref="J360:J364" si="120">ROUND(I360+I360*$K$8,2)</f>
        <v>7.06</v>
      </c>
      <c r="K360" s="173">
        <f t="shared" ref="K360:K364" si="121">IF(J360=" "," ",ROUND(H360*J360,2))</f>
        <v>76.05</v>
      </c>
    </row>
    <row r="361" spans="1:11" s="1" customFormat="1" ht="38.25" outlineLevel="1">
      <c r="A361" s="156" t="s">
        <v>445</v>
      </c>
      <c r="B361" s="156" t="s">
        <v>1341</v>
      </c>
      <c r="C361" s="157">
        <v>97083</v>
      </c>
      <c r="E361" s="162" t="s">
        <v>881</v>
      </c>
      <c r="F361" s="30" t="s">
        <v>187</v>
      </c>
      <c r="G361" s="71" t="s">
        <v>26</v>
      </c>
      <c r="H361" s="31">
        <v>10.772500000000001</v>
      </c>
      <c r="I361" s="172">
        <v>2.94</v>
      </c>
      <c r="J361" s="173">
        <f t="shared" ref="J361" si="122">ROUND(I361+I361*$K$8,2)</f>
        <v>3.68</v>
      </c>
      <c r="K361" s="173">
        <f t="shared" ref="K361" si="123">IF(J361=" "," ",ROUND(H361*J361,2))</f>
        <v>39.64</v>
      </c>
    </row>
    <row r="362" spans="1:11" s="1" customFormat="1" ht="25.5" outlineLevel="1">
      <c r="A362" s="156" t="s">
        <v>445</v>
      </c>
      <c r="B362" s="156" t="s">
        <v>1341</v>
      </c>
      <c r="C362" s="157">
        <v>96620</v>
      </c>
      <c r="E362" s="162" t="s">
        <v>882</v>
      </c>
      <c r="F362" s="30" t="s">
        <v>411</v>
      </c>
      <c r="G362" s="71" t="s">
        <v>27</v>
      </c>
      <c r="H362" s="31">
        <v>0.53862500000000002</v>
      </c>
      <c r="I362" s="172">
        <v>741.22</v>
      </c>
      <c r="J362" s="173">
        <f t="shared" si="120"/>
        <v>928.16</v>
      </c>
      <c r="K362" s="173">
        <f t="shared" si="121"/>
        <v>499.93</v>
      </c>
    </row>
    <row r="363" spans="1:11" s="1" customFormat="1" ht="25.5" outlineLevel="1">
      <c r="A363" s="156" t="s">
        <v>445</v>
      </c>
      <c r="B363" s="156" t="s">
        <v>1341</v>
      </c>
      <c r="C363" s="157">
        <v>97101</v>
      </c>
      <c r="E363" s="162" t="s">
        <v>883</v>
      </c>
      <c r="F363" s="30" t="s">
        <v>188</v>
      </c>
      <c r="G363" s="71" t="s">
        <v>26</v>
      </c>
      <c r="H363" s="31">
        <v>8.7075000000000014</v>
      </c>
      <c r="I363" s="172">
        <v>182.19</v>
      </c>
      <c r="J363" s="173">
        <f t="shared" si="120"/>
        <v>228.14</v>
      </c>
      <c r="K363" s="173">
        <f t="shared" si="121"/>
        <v>1986.53</v>
      </c>
    </row>
    <row r="364" spans="1:11" s="1" customFormat="1" ht="25.5" outlineLevel="1">
      <c r="A364" s="156" t="s">
        <v>402</v>
      </c>
      <c r="B364" s="156" t="s">
        <v>406</v>
      </c>
      <c r="C364" s="157" t="s">
        <v>618</v>
      </c>
      <c r="E364" s="162" t="s">
        <v>884</v>
      </c>
      <c r="F364" s="30" t="s">
        <v>623</v>
      </c>
      <c r="G364" s="71" t="s">
        <v>26</v>
      </c>
      <c r="H364" s="31">
        <v>8.7075000000000014</v>
      </c>
      <c r="I364" s="172">
        <v>11.11</v>
      </c>
      <c r="J364" s="173">
        <f t="shared" si="120"/>
        <v>13.91</v>
      </c>
      <c r="K364" s="173">
        <f t="shared" si="121"/>
        <v>121.12</v>
      </c>
    </row>
    <row r="365" spans="1:11" ht="15">
      <c r="E365" s="164" t="s">
        <v>513</v>
      </c>
      <c r="F365" s="165" t="s">
        <v>874</v>
      </c>
      <c r="G365" s="166"/>
      <c r="H365" s="167"/>
      <c r="I365" s="171"/>
      <c r="J365" s="171"/>
      <c r="K365" s="171">
        <f>SUM(K366:K368)</f>
        <v>3540.5199999999995</v>
      </c>
    </row>
    <row r="366" spans="1:11" s="1" customFormat="1" ht="38.25" outlineLevel="1">
      <c r="A366" s="156" t="s">
        <v>445</v>
      </c>
      <c r="B366" s="156" t="s">
        <v>1341</v>
      </c>
      <c r="C366" s="157">
        <v>89470</v>
      </c>
      <c r="E366" s="162" t="s">
        <v>886</v>
      </c>
      <c r="F366" s="30" t="s">
        <v>306</v>
      </c>
      <c r="G366" s="71" t="s">
        <v>26</v>
      </c>
      <c r="H366" s="31">
        <v>18.3</v>
      </c>
      <c r="I366" s="172">
        <v>95.51</v>
      </c>
      <c r="J366" s="173">
        <f>ROUND(I366+I366*$K$8,2)</f>
        <v>119.6</v>
      </c>
      <c r="K366" s="173">
        <f>IF(J366=" "," ",ROUND(H366*J366,2))</f>
        <v>2188.6799999999998</v>
      </c>
    </row>
    <row r="367" spans="1:11" s="1" customFormat="1" ht="63.75" outlineLevel="1">
      <c r="A367" s="156" t="s">
        <v>402</v>
      </c>
      <c r="B367" s="156" t="s">
        <v>406</v>
      </c>
      <c r="C367" s="157" t="s">
        <v>584</v>
      </c>
      <c r="E367" s="162" t="s">
        <v>887</v>
      </c>
      <c r="F367" s="30" t="s">
        <v>588</v>
      </c>
      <c r="G367" s="71" t="s">
        <v>30</v>
      </c>
      <c r="H367" s="31">
        <v>21.163099999999996</v>
      </c>
      <c r="I367" s="172">
        <v>13.41</v>
      </c>
      <c r="J367" s="173">
        <f t="shared" ref="J367:J368" si="124">ROUND(I367+I367*$K$8,2)</f>
        <v>16.79</v>
      </c>
      <c r="K367" s="173">
        <f t="shared" ref="K367:K368" si="125">IF(J367=" "," ",ROUND(H367*J367,2))</f>
        <v>355.33</v>
      </c>
    </row>
    <row r="368" spans="1:11" s="1" customFormat="1" outlineLevel="1">
      <c r="A368" s="156" t="s">
        <v>445</v>
      </c>
      <c r="B368" s="156" t="s">
        <v>1341</v>
      </c>
      <c r="C368" s="157">
        <v>89993</v>
      </c>
      <c r="E368" s="162" t="s">
        <v>888</v>
      </c>
      <c r="F368" s="30" t="s">
        <v>191</v>
      </c>
      <c r="G368" s="71" t="s">
        <v>27</v>
      </c>
      <c r="H368" s="31">
        <v>0.77174999999999994</v>
      </c>
      <c r="I368" s="172">
        <v>1031.18</v>
      </c>
      <c r="J368" s="173">
        <f t="shared" si="124"/>
        <v>1291.24</v>
      </c>
      <c r="K368" s="173">
        <f t="shared" si="125"/>
        <v>996.51</v>
      </c>
    </row>
    <row r="369" spans="1:11" ht="15">
      <c r="E369" s="164" t="s">
        <v>514</v>
      </c>
      <c r="F369" s="165" t="s">
        <v>875</v>
      </c>
      <c r="G369" s="166"/>
      <c r="H369" s="167"/>
      <c r="I369" s="171"/>
      <c r="J369" s="171"/>
      <c r="K369" s="171">
        <f>SUM(K370:K373)</f>
        <v>5768.13</v>
      </c>
    </row>
    <row r="370" spans="1:11" s="1" customFormat="1" ht="25.5" outlineLevel="1">
      <c r="A370" s="156" t="s">
        <v>445</v>
      </c>
      <c r="B370" s="156" t="s">
        <v>1341</v>
      </c>
      <c r="C370" s="157">
        <v>92482</v>
      </c>
      <c r="E370" s="162" t="s">
        <v>889</v>
      </c>
      <c r="F370" s="30" t="s">
        <v>190</v>
      </c>
      <c r="G370" s="71" t="s">
        <v>26</v>
      </c>
      <c r="H370" s="31">
        <v>8.7075000000000014</v>
      </c>
      <c r="I370" s="172">
        <v>378.86</v>
      </c>
      <c r="J370" s="173">
        <f>ROUND(I370+I370*$K$8,2)</f>
        <v>474.41</v>
      </c>
      <c r="K370" s="173">
        <f>IF(J370=" "," ",ROUND(H370*J370,2))</f>
        <v>4130.93</v>
      </c>
    </row>
    <row r="371" spans="1:11" s="1" customFormat="1" ht="63.75" outlineLevel="1">
      <c r="A371" s="156" t="s">
        <v>402</v>
      </c>
      <c r="B371" s="156" t="s">
        <v>406</v>
      </c>
      <c r="C371" s="157" t="s">
        <v>584</v>
      </c>
      <c r="E371" s="162" t="s">
        <v>890</v>
      </c>
      <c r="F371" s="30" t="s">
        <v>588</v>
      </c>
      <c r="G371" s="71" t="s">
        <v>30</v>
      </c>
      <c r="H371" s="31">
        <v>43.537500000000009</v>
      </c>
      <c r="I371" s="172">
        <v>13.41</v>
      </c>
      <c r="J371" s="173">
        <f t="shared" ref="J371:J373" si="126">ROUND(I371+I371*$K$8,2)</f>
        <v>16.79</v>
      </c>
      <c r="K371" s="173">
        <f t="shared" ref="K371:K373" si="127">IF(J371=" "," ",ROUND(H371*J371,2))</f>
        <v>730.99</v>
      </c>
    </row>
    <row r="372" spans="1:11" s="1" customFormat="1" ht="38.25" outlineLevel="1">
      <c r="A372" s="156" t="s">
        <v>402</v>
      </c>
      <c r="B372" s="156" t="s">
        <v>406</v>
      </c>
      <c r="C372" s="157" t="s">
        <v>587</v>
      </c>
      <c r="E372" s="162" t="s">
        <v>891</v>
      </c>
      <c r="F372" s="30" t="s">
        <v>592</v>
      </c>
      <c r="G372" s="71" t="s">
        <v>27</v>
      </c>
      <c r="H372" s="31">
        <v>0.87075000000000014</v>
      </c>
      <c r="I372" s="172">
        <v>720.03</v>
      </c>
      <c r="J372" s="173">
        <f t="shared" si="126"/>
        <v>901.62</v>
      </c>
      <c r="K372" s="173">
        <f t="shared" si="127"/>
        <v>785.09</v>
      </c>
    </row>
    <row r="373" spans="1:11" s="1" customFormat="1" ht="25.5" outlineLevel="1">
      <c r="A373" s="156" t="s">
        <v>402</v>
      </c>
      <c r="B373" s="156" t="s">
        <v>406</v>
      </c>
      <c r="C373" s="157" t="s">
        <v>618</v>
      </c>
      <c r="E373" s="162" t="s">
        <v>892</v>
      </c>
      <c r="F373" s="30" t="s">
        <v>623</v>
      </c>
      <c r="G373" s="71" t="s">
        <v>26</v>
      </c>
      <c r="H373" s="31">
        <v>8.7075000000000014</v>
      </c>
      <c r="I373" s="172">
        <v>11.11</v>
      </c>
      <c r="J373" s="173">
        <f t="shared" si="126"/>
        <v>13.91</v>
      </c>
      <c r="K373" s="173">
        <f t="shared" si="127"/>
        <v>121.12</v>
      </c>
    </row>
    <row r="374" spans="1:11" ht="15">
      <c r="E374" s="164" t="s">
        <v>515</v>
      </c>
      <c r="F374" s="165" t="s">
        <v>876</v>
      </c>
      <c r="G374" s="166"/>
      <c r="H374" s="167"/>
      <c r="I374" s="171"/>
      <c r="J374" s="171"/>
      <c r="K374" s="171">
        <f>SUM(K375:K376)</f>
        <v>1780.23</v>
      </c>
    </row>
    <row r="375" spans="1:11" s="1" customFormat="1" ht="38.25" outlineLevel="1">
      <c r="A375" s="156" t="s">
        <v>445</v>
      </c>
      <c r="B375" s="156" t="s">
        <v>1341</v>
      </c>
      <c r="C375" s="157">
        <v>87879</v>
      </c>
      <c r="E375" s="162" t="s">
        <v>893</v>
      </c>
      <c r="F375" s="30" t="s">
        <v>310</v>
      </c>
      <c r="G375" s="71" t="s">
        <v>26</v>
      </c>
      <c r="H375" s="31">
        <v>36.6</v>
      </c>
      <c r="I375" s="172">
        <v>4.24</v>
      </c>
      <c r="J375" s="173">
        <f>ROUND(I375+I375*$K$8,2)</f>
        <v>5.31</v>
      </c>
      <c r="K375" s="173">
        <f>IF(J375=" "," ",ROUND(H375*J375,2))</f>
        <v>194.35</v>
      </c>
    </row>
    <row r="376" spans="1:11" s="1" customFormat="1" ht="38.25" outlineLevel="1">
      <c r="A376" s="156" t="s">
        <v>445</v>
      </c>
      <c r="B376" s="156" t="s">
        <v>1341</v>
      </c>
      <c r="C376" s="157">
        <v>87529</v>
      </c>
      <c r="E376" s="162" t="s">
        <v>894</v>
      </c>
      <c r="F376" s="30" t="s">
        <v>539</v>
      </c>
      <c r="G376" s="71" t="s">
        <v>26</v>
      </c>
      <c r="H376" s="31">
        <v>36.6</v>
      </c>
      <c r="I376" s="172">
        <v>34.6</v>
      </c>
      <c r="J376" s="173">
        <f t="shared" ref="J376" si="128">ROUND(I376+I376*$K$8,2)</f>
        <v>43.33</v>
      </c>
      <c r="K376" s="173">
        <f t="shared" ref="K376" si="129">IF(J376=" "," ",ROUND(H376*J376,2))</f>
        <v>1585.88</v>
      </c>
    </row>
    <row r="377" spans="1:11" ht="15">
      <c r="E377" s="164" t="s">
        <v>516</v>
      </c>
      <c r="F377" s="165" t="s">
        <v>878</v>
      </c>
      <c r="G377" s="166"/>
      <c r="H377" s="167"/>
      <c r="I377" s="171"/>
      <c r="J377" s="171"/>
      <c r="K377" s="171">
        <f>SUM(K378:K380)</f>
        <v>1727.44</v>
      </c>
    </row>
    <row r="378" spans="1:11" s="1" customFormat="1" ht="51" outlineLevel="1">
      <c r="A378" s="156" t="s">
        <v>445</v>
      </c>
      <c r="B378" s="156" t="s">
        <v>1341</v>
      </c>
      <c r="C378" s="157">
        <v>87745</v>
      </c>
      <c r="E378" s="162" t="s">
        <v>895</v>
      </c>
      <c r="F378" s="30" t="s">
        <v>234</v>
      </c>
      <c r="G378" s="71" t="s">
        <v>26</v>
      </c>
      <c r="H378" s="31">
        <v>8.7075000000000014</v>
      </c>
      <c r="I378" s="172">
        <v>50.75</v>
      </c>
      <c r="J378" s="173">
        <f>ROUND(I378+I378*$K$8,2)</f>
        <v>63.55</v>
      </c>
      <c r="K378" s="173">
        <f>IF(J378=" "," ",ROUND(H378*J378,2))</f>
        <v>553.36</v>
      </c>
    </row>
    <row r="379" spans="1:11" s="1" customFormat="1" ht="25.5" outlineLevel="1">
      <c r="A379" s="156" t="s">
        <v>445</v>
      </c>
      <c r="B379" s="156" t="s">
        <v>1341</v>
      </c>
      <c r="C379" s="157">
        <v>98554</v>
      </c>
      <c r="E379" s="162" t="s">
        <v>896</v>
      </c>
      <c r="F379" s="30" t="s">
        <v>413</v>
      </c>
      <c r="G379" s="71" t="s">
        <v>26</v>
      </c>
      <c r="H379" s="31">
        <v>21.607500000000002</v>
      </c>
      <c r="I379" s="172">
        <v>41.91</v>
      </c>
      <c r="J379" s="173">
        <f t="shared" ref="J379:J380" si="130">ROUND(I379+I379*$K$8,2)</f>
        <v>52.48</v>
      </c>
      <c r="K379" s="173">
        <f t="shared" ref="K379:K380" si="131">IF(J379=" "," ",ROUND(H379*J379,2))</f>
        <v>1133.96</v>
      </c>
    </row>
    <row r="380" spans="1:11" s="1" customFormat="1" ht="25.5" outlineLevel="1">
      <c r="A380" s="156" t="s">
        <v>445</v>
      </c>
      <c r="B380" s="156" t="s">
        <v>1341</v>
      </c>
      <c r="C380" s="157">
        <v>97113</v>
      </c>
      <c r="E380" s="162" t="s">
        <v>897</v>
      </c>
      <c r="F380" s="30" t="s">
        <v>288</v>
      </c>
      <c r="G380" s="71" t="s">
        <v>26</v>
      </c>
      <c r="H380" s="31">
        <v>12.9</v>
      </c>
      <c r="I380" s="172">
        <v>2.48</v>
      </c>
      <c r="J380" s="173">
        <f t="shared" si="130"/>
        <v>3.11</v>
      </c>
      <c r="K380" s="173">
        <f t="shared" si="131"/>
        <v>40.119999999999997</v>
      </c>
    </row>
    <row r="381" spans="1:11" ht="15">
      <c r="E381" s="164" t="s">
        <v>517</v>
      </c>
      <c r="F381" s="165" t="s">
        <v>573</v>
      </c>
      <c r="G381" s="166"/>
      <c r="H381" s="167"/>
      <c r="I381" s="171"/>
      <c r="J381" s="171"/>
      <c r="K381" s="171">
        <f>SUM(K382:K383)</f>
        <v>8393.07</v>
      </c>
    </row>
    <row r="382" spans="1:11" s="1" customFormat="1" ht="51" outlineLevel="1">
      <c r="A382" s="156" t="s">
        <v>1370</v>
      </c>
      <c r="B382" s="156" t="s">
        <v>552</v>
      </c>
      <c r="C382" s="157" t="s">
        <v>155</v>
      </c>
      <c r="E382" s="162" t="s">
        <v>898</v>
      </c>
      <c r="F382" s="30" t="s">
        <v>447</v>
      </c>
      <c r="G382" s="71" t="s">
        <v>26</v>
      </c>
      <c r="H382" s="31">
        <v>12.3</v>
      </c>
      <c r="I382" s="172">
        <v>533.13</v>
      </c>
      <c r="J382" s="173">
        <f>ROUND(I382+I382*$K$8,2)</f>
        <v>667.59</v>
      </c>
      <c r="K382" s="173">
        <f>IF(J382=" "," ",ROUND(H382*J382,2))</f>
        <v>8211.36</v>
      </c>
    </row>
    <row r="383" spans="1:11" s="1" customFormat="1" ht="25.5" outlineLevel="1">
      <c r="A383" s="156" t="s">
        <v>402</v>
      </c>
      <c r="B383" s="156" t="s">
        <v>406</v>
      </c>
      <c r="C383" s="157" t="s">
        <v>862</v>
      </c>
      <c r="E383" s="162" t="s">
        <v>899</v>
      </c>
      <c r="F383" s="30" t="s">
        <v>900</v>
      </c>
      <c r="G383" s="71" t="s">
        <v>26</v>
      </c>
      <c r="H383" s="31">
        <v>0.96</v>
      </c>
      <c r="I383" s="172">
        <v>151.16</v>
      </c>
      <c r="J383" s="173">
        <f t="shared" ref="J383" si="132">ROUND(I383+I383*$K$8,2)</f>
        <v>189.28</v>
      </c>
      <c r="K383" s="173">
        <f t="shared" ref="K383" si="133">IF(J383=" "," ",ROUND(H383*J383,2))</f>
        <v>181.71</v>
      </c>
    </row>
    <row r="384" spans="1:11" ht="15">
      <c r="E384" s="164" t="s">
        <v>518</v>
      </c>
      <c r="F384" s="165" t="s">
        <v>877</v>
      </c>
      <c r="G384" s="166"/>
      <c r="H384" s="167"/>
      <c r="I384" s="171"/>
      <c r="J384" s="171"/>
      <c r="K384" s="171">
        <f>SUM(K385:K389)</f>
        <v>1969.9299999999998</v>
      </c>
    </row>
    <row r="385" spans="1:11" s="1" customFormat="1" ht="25.5" outlineLevel="1">
      <c r="A385" s="156" t="s">
        <v>445</v>
      </c>
      <c r="B385" s="156" t="s">
        <v>1341</v>
      </c>
      <c r="C385" s="157">
        <v>88485</v>
      </c>
      <c r="E385" s="162" t="s">
        <v>901</v>
      </c>
      <c r="F385" s="30" t="s">
        <v>436</v>
      </c>
      <c r="G385" s="71" t="s">
        <v>26</v>
      </c>
      <c r="H385" s="31">
        <v>36.6</v>
      </c>
      <c r="I385" s="172">
        <v>4.09</v>
      </c>
      <c r="J385" s="173">
        <f>ROUND(I385+I385*$K$8,2)</f>
        <v>5.12</v>
      </c>
      <c r="K385" s="173">
        <f>IF(J385=" "," ",ROUND(H385*J385,2))</f>
        <v>187.39</v>
      </c>
    </row>
    <row r="386" spans="1:11" s="1" customFormat="1" ht="25.5" outlineLevel="1">
      <c r="A386" s="156" t="s">
        <v>445</v>
      </c>
      <c r="B386" s="156" t="s">
        <v>1341</v>
      </c>
      <c r="C386" s="157">
        <v>88484</v>
      </c>
      <c r="E386" s="162" t="s">
        <v>902</v>
      </c>
      <c r="F386" s="30" t="s">
        <v>435</v>
      </c>
      <c r="G386" s="71" t="s">
        <v>26</v>
      </c>
      <c r="H386" s="31">
        <v>17.415000000000003</v>
      </c>
      <c r="I386" s="172">
        <v>4.95</v>
      </c>
      <c r="J386" s="173">
        <f t="shared" ref="J386:J389" si="134">ROUND(I386+I386*$K$8,2)</f>
        <v>6.2</v>
      </c>
      <c r="K386" s="173">
        <f t="shared" ref="K386:K389" si="135">IF(J386=" "," ",ROUND(H386*J386,2))</f>
        <v>107.97</v>
      </c>
    </row>
    <row r="387" spans="1:11" s="1" customFormat="1" ht="25.5" outlineLevel="1">
      <c r="A387" s="156" t="s">
        <v>445</v>
      </c>
      <c r="B387" s="156" t="s">
        <v>1341</v>
      </c>
      <c r="C387" s="157">
        <v>88489</v>
      </c>
      <c r="E387" s="162" t="s">
        <v>1360</v>
      </c>
      <c r="F387" s="30" t="s">
        <v>438</v>
      </c>
      <c r="G387" s="71" t="s">
        <v>26</v>
      </c>
      <c r="H387" s="31">
        <v>36.6</v>
      </c>
      <c r="I387" s="172">
        <v>12.17</v>
      </c>
      <c r="J387" s="173">
        <f t="shared" si="134"/>
        <v>15.24</v>
      </c>
      <c r="K387" s="173">
        <f t="shared" si="135"/>
        <v>557.78</v>
      </c>
    </row>
    <row r="388" spans="1:11" s="1" customFormat="1" ht="25.5" outlineLevel="1">
      <c r="A388" s="156" t="s">
        <v>445</v>
      </c>
      <c r="B388" s="156" t="s">
        <v>1341</v>
      </c>
      <c r="C388" s="157">
        <v>88488</v>
      </c>
      <c r="E388" s="162" t="s">
        <v>1361</v>
      </c>
      <c r="F388" s="30" t="s">
        <v>437</v>
      </c>
      <c r="G388" s="71" t="s">
        <v>26</v>
      </c>
      <c r="H388" s="31">
        <v>17.415000000000003</v>
      </c>
      <c r="I388" s="172">
        <v>14.28</v>
      </c>
      <c r="J388" s="173">
        <f t="shared" si="134"/>
        <v>17.88</v>
      </c>
      <c r="K388" s="173">
        <f t="shared" si="135"/>
        <v>311.38</v>
      </c>
    </row>
    <row r="389" spans="1:11" s="1" customFormat="1" ht="38.25" outlineLevel="1">
      <c r="A389" s="156" t="s">
        <v>445</v>
      </c>
      <c r="B389" s="156" t="s">
        <v>1341</v>
      </c>
      <c r="C389" s="157">
        <v>100762</v>
      </c>
      <c r="E389" s="162" t="s">
        <v>1362</v>
      </c>
      <c r="F389" s="30" t="s">
        <v>232</v>
      </c>
      <c r="G389" s="71" t="s">
        <v>26</v>
      </c>
      <c r="H389" s="31">
        <v>13.260000000000002</v>
      </c>
      <c r="I389" s="172">
        <v>48.51</v>
      </c>
      <c r="J389" s="173">
        <f t="shared" si="134"/>
        <v>60.74</v>
      </c>
      <c r="K389" s="173">
        <f t="shared" si="135"/>
        <v>805.41</v>
      </c>
    </row>
    <row r="390" spans="1:11" ht="15.75">
      <c r="E390" s="72">
        <v>11</v>
      </c>
      <c r="F390" s="72" t="s">
        <v>575</v>
      </c>
      <c r="G390" s="73"/>
      <c r="H390" s="74"/>
      <c r="I390" s="170"/>
      <c r="J390" s="170"/>
      <c r="K390" s="170">
        <f>K391+K395+K399</f>
        <v>54675.479999999996</v>
      </c>
    </row>
    <row r="391" spans="1:11" ht="15">
      <c r="E391" s="164" t="s">
        <v>519</v>
      </c>
      <c r="F391" s="165" t="s">
        <v>905</v>
      </c>
      <c r="G391" s="166"/>
      <c r="H391" s="167"/>
      <c r="I391" s="171"/>
      <c r="J391" s="171"/>
      <c r="K391" s="171">
        <f>SUM(K392:K394)</f>
        <v>5922.38</v>
      </c>
    </row>
    <row r="392" spans="1:11" s="1" customFormat="1" ht="25.5" outlineLevel="1">
      <c r="A392" s="156" t="s">
        <v>445</v>
      </c>
      <c r="B392" s="156" t="s">
        <v>1341</v>
      </c>
      <c r="C392" s="157">
        <v>93358</v>
      </c>
      <c r="E392" s="162" t="s">
        <v>908</v>
      </c>
      <c r="F392" s="30" t="s">
        <v>229</v>
      </c>
      <c r="G392" s="71" t="s">
        <v>27</v>
      </c>
      <c r="H392" s="31">
        <v>37.5</v>
      </c>
      <c r="I392" s="172">
        <v>73.3</v>
      </c>
      <c r="J392" s="173">
        <f>ROUND(I392+I392*$K$8,2)</f>
        <v>91.79</v>
      </c>
      <c r="K392" s="173">
        <f>IF(J392=" "," ",ROUND(H392*J392,2))</f>
        <v>3442.13</v>
      </c>
    </row>
    <row r="393" spans="1:11" s="1" customFormat="1" ht="25.5" outlineLevel="1">
      <c r="A393" s="156" t="s">
        <v>445</v>
      </c>
      <c r="B393" s="156" t="s">
        <v>1341</v>
      </c>
      <c r="C393" s="157">
        <v>93382</v>
      </c>
      <c r="E393" s="162" t="s">
        <v>909</v>
      </c>
      <c r="F393" s="30" t="s">
        <v>432</v>
      </c>
      <c r="G393" s="71" t="s">
        <v>27</v>
      </c>
      <c r="H393" s="31">
        <v>37.5</v>
      </c>
      <c r="I393" s="172">
        <v>23.75</v>
      </c>
      <c r="J393" s="173">
        <f t="shared" ref="J393:J394" si="136">ROUND(I393+I393*$K$8,2)</f>
        <v>29.74</v>
      </c>
      <c r="K393" s="173">
        <f t="shared" ref="K393:K394" si="137">IF(J393=" "," ",ROUND(H393*J393,2))</f>
        <v>1115.25</v>
      </c>
    </row>
    <row r="394" spans="1:11" s="1" customFormat="1" ht="25.5" outlineLevel="1">
      <c r="A394" s="156" t="s">
        <v>466</v>
      </c>
      <c r="B394" s="156" t="s">
        <v>552</v>
      </c>
      <c r="C394" s="157" t="s">
        <v>93</v>
      </c>
      <c r="E394" s="162" t="s">
        <v>910</v>
      </c>
      <c r="F394" s="30" t="s">
        <v>52</v>
      </c>
      <c r="G394" s="71" t="s">
        <v>26</v>
      </c>
      <c r="H394" s="31">
        <v>250</v>
      </c>
      <c r="I394" s="172">
        <v>4.3600000000000003</v>
      </c>
      <c r="J394" s="173">
        <f t="shared" si="136"/>
        <v>5.46</v>
      </c>
      <c r="K394" s="173">
        <f t="shared" si="137"/>
        <v>1365</v>
      </c>
    </row>
    <row r="395" spans="1:11" ht="15">
      <c r="E395" s="164" t="s">
        <v>520</v>
      </c>
      <c r="F395" s="165" t="s">
        <v>903</v>
      </c>
      <c r="G395" s="166"/>
      <c r="H395" s="167"/>
      <c r="I395" s="171"/>
      <c r="J395" s="171"/>
      <c r="K395" s="171">
        <f>SUM(K396:K398)</f>
        <v>35937.5</v>
      </c>
    </row>
    <row r="396" spans="1:11" s="1" customFormat="1" ht="51" outlineLevel="1">
      <c r="A396" s="156" t="s">
        <v>445</v>
      </c>
      <c r="B396" s="156" t="s">
        <v>1341</v>
      </c>
      <c r="C396" s="157">
        <v>94275</v>
      </c>
      <c r="E396" s="162" t="s">
        <v>911</v>
      </c>
      <c r="F396" s="30" t="s">
        <v>409</v>
      </c>
      <c r="G396" s="71" t="s">
        <v>29</v>
      </c>
      <c r="H396" s="31">
        <v>150</v>
      </c>
      <c r="I396" s="172">
        <v>56</v>
      </c>
      <c r="J396" s="173">
        <f>ROUND(I396+I396*$K$8,2)</f>
        <v>70.12</v>
      </c>
      <c r="K396" s="173">
        <f>IF(J396=" "," ",ROUND(H396*J396,2))</f>
        <v>10518</v>
      </c>
    </row>
    <row r="397" spans="1:11" s="1" customFormat="1" ht="38.25" outlineLevel="1">
      <c r="A397" s="156" t="s">
        <v>402</v>
      </c>
      <c r="B397" s="156" t="s">
        <v>406</v>
      </c>
      <c r="C397" s="157" t="s">
        <v>866</v>
      </c>
      <c r="E397" s="162" t="s">
        <v>912</v>
      </c>
      <c r="F397" s="30" t="s">
        <v>907</v>
      </c>
      <c r="G397" s="71" t="s">
        <v>27</v>
      </c>
      <c r="H397" s="31">
        <v>12.5</v>
      </c>
      <c r="I397" s="172">
        <v>228.37</v>
      </c>
      <c r="J397" s="173">
        <f t="shared" ref="J397:J398" si="138">ROUND(I397+I397*$K$8,2)</f>
        <v>285.95999999999998</v>
      </c>
      <c r="K397" s="173">
        <f t="shared" ref="K397:K398" si="139">IF(J397=" "," ",ROUND(H397*J397,2))</f>
        <v>3574.5</v>
      </c>
    </row>
    <row r="398" spans="1:11" s="1" customFormat="1" ht="38.25" outlineLevel="1">
      <c r="A398" s="156" t="s">
        <v>445</v>
      </c>
      <c r="B398" s="156" t="s">
        <v>1341</v>
      </c>
      <c r="C398" s="157">
        <v>92397</v>
      </c>
      <c r="E398" s="162" t="s">
        <v>913</v>
      </c>
      <c r="F398" s="30" t="s">
        <v>307</v>
      </c>
      <c r="G398" s="71" t="s">
        <v>26</v>
      </c>
      <c r="H398" s="31">
        <v>250</v>
      </c>
      <c r="I398" s="172">
        <v>69.78</v>
      </c>
      <c r="J398" s="173">
        <f t="shared" si="138"/>
        <v>87.38</v>
      </c>
      <c r="K398" s="173">
        <f t="shared" si="139"/>
        <v>21845</v>
      </c>
    </row>
    <row r="399" spans="1:11" ht="15">
      <c r="E399" s="164" t="s">
        <v>521</v>
      </c>
      <c r="F399" s="165" t="s">
        <v>904</v>
      </c>
      <c r="G399" s="166"/>
      <c r="H399" s="167"/>
      <c r="I399" s="171"/>
      <c r="J399" s="171"/>
      <c r="K399" s="171">
        <f>SUM(K400:K403)</f>
        <v>12815.600000000002</v>
      </c>
    </row>
    <row r="400" spans="1:11" s="1" customFormat="1" outlineLevel="1">
      <c r="A400" s="156" t="s">
        <v>445</v>
      </c>
      <c r="B400" s="156" t="s">
        <v>1341</v>
      </c>
      <c r="C400" s="157">
        <v>98504</v>
      </c>
      <c r="E400" s="162" t="s">
        <v>919</v>
      </c>
      <c r="F400" s="30" t="s">
        <v>1340</v>
      </c>
      <c r="G400" s="71" t="s">
        <v>26</v>
      </c>
      <c r="H400" s="31">
        <v>500</v>
      </c>
      <c r="I400" s="172">
        <v>13.86</v>
      </c>
      <c r="J400" s="173">
        <f>ROUND(I400+I400*$K$8,2)</f>
        <v>17.36</v>
      </c>
      <c r="K400" s="173">
        <f>IF(J400=" "," ",ROUND(H400*J400,2))</f>
        <v>8680</v>
      </c>
    </row>
    <row r="401" spans="1:11" s="1" customFormat="1" ht="25.5" outlineLevel="1">
      <c r="A401" s="156" t="s">
        <v>445</v>
      </c>
      <c r="B401" s="156" t="s">
        <v>1341</v>
      </c>
      <c r="C401" s="157">
        <v>98510</v>
      </c>
      <c r="E401" s="162" t="s">
        <v>920</v>
      </c>
      <c r="F401" s="30" t="s">
        <v>1338</v>
      </c>
      <c r="G401" s="71" t="s">
        <v>57</v>
      </c>
      <c r="H401" s="31">
        <v>5</v>
      </c>
      <c r="I401" s="172">
        <v>98.58</v>
      </c>
      <c r="J401" s="173">
        <f t="shared" ref="J401:J403" si="140">ROUND(I401+I401*$K$8,2)</f>
        <v>123.44</v>
      </c>
      <c r="K401" s="173">
        <f t="shared" ref="K401:K403" si="141">IF(J401=" "," ",ROUND(H401*J401,2))</f>
        <v>617.20000000000005</v>
      </c>
    </row>
    <row r="402" spans="1:11" s="1" customFormat="1" ht="25.5" outlineLevel="1">
      <c r="A402" s="156" t="s">
        <v>445</v>
      </c>
      <c r="B402" s="156" t="s">
        <v>1341</v>
      </c>
      <c r="C402" s="157">
        <v>98511</v>
      </c>
      <c r="E402" s="162" t="s">
        <v>921</v>
      </c>
      <c r="F402" s="30" t="s">
        <v>1339</v>
      </c>
      <c r="G402" s="71" t="s">
        <v>57</v>
      </c>
      <c r="H402" s="31">
        <v>5</v>
      </c>
      <c r="I402" s="172">
        <v>180.5</v>
      </c>
      <c r="J402" s="173">
        <f t="shared" si="140"/>
        <v>226.02</v>
      </c>
      <c r="K402" s="173">
        <f t="shared" si="141"/>
        <v>1130.0999999999999</v>
      </c>
    </row>
    <row r="403" spans="1:11" s="1" customFormat="1" outlineLevel="1">
      <c r="A403" s="156" t="s">
        <v>445</v>
      </c>
      <c r="B403" s="156" t="s">
        <v>1341</v>
      </c>
      <c r="C403" s="157">
        <v>98509</v>
      </c>
      <c r="E403" s="162" t="s">
        <v>922</v>
      </c>
      <c r="F403" s="30" t="s">
        <v>1337</v>
      </c>
      <c r="G403" s="71" t="s">
        <v>57</v>
      </c>
      <c r="H403" s="31">
        <v>30</v>
      </c>
      <c r="I403" s="172">
        <v>63.58</v>
      </c>
      <c r="J403" s="173">
        <f t="shared" si="140"/>
        <v>79.61</v>
      </c>
      <c r="K403" s="173">
        <f t="shared" si="141"/>
        <v>2388.3000000000002</v>
      </c>
    </row>
    <row r="404" spans="1:11" ht="15.75">
      <c r="E404" s="72">
        <v>12</v>
      </c>
      <c r="F404" s="72" t="s">
        <v>576</v>
      </c>
      <c r="G404" s="73"/>
      <c r="H404" s="74"/>
      <c r="I404" s="170"/>
      <c r="J404" s="170"/>
      <c r="K404" s="170">
        <f>K405</f>
        <v>13268.74</v>
      </c>
    </row>
    <row r="405" spans="1:11" ht="15">
      <c r="E405" s="164" t="s">
        <v>522</v>
      </c>
      <c r="F405" s="165" t="s">
        <v>1274</v>
      </c>
      <c r="G405" s="166"/>
      <c r="H405" s="167"/>
      <c r="I405" s="171"/>
      <c r="J405" s="171"/>
      <c r="K405" s="171">
        <f>SUM(K406:K409)</f>
        <v>13268.74</v>
      </c>
    </row>
    <row r="406" spans="1:11" s="1" customFormat="1" ht="76.5" outlineLevel="1">
      <c r="A406" s="156" t="s">
        <v>402</v>
      </c>
      <c r="B406" s="156" t="s">
        <v>406</v>
      </c>
      <c r="C406" s="157" t="s">
        <v>1232</v>
      </c>
      <c r="E406" s="162" t="s">
        <v>1277</v>
      </c>
      <c r="F406" s="30" t="s">
        <v>1276</v>
      </c>
      <c r="G406" s="71" t="s">
        <v>27</v>
      </c>
      <c r="H406" s="31">
        <v>60</v>
      </c>
      <c r="I406" s="172">
        <v>33.22</v>
      </c>
      <c r="J406" s="173">
        <f>ROUND(I406+I406*$K$8,2)</f>
        <v>41.6</v>
      </c>
      <c r="K406" s="173">
        <f>IF(J406=" "," ",ROUND(H406*J406,2))</f>
        <v>2496</v>
      </c>
    </row>
    <row r="407" spans="1:11" s="1" customFormat="1" ht="38.25" outlineLevel="1">
      <c r="A407" s="156" t="s">
        <v>402</v>
      </c>
      <c r="B407" s="156" t="s">
        <v>406</v>
      </c>
      <c r="C407" s="157" t="s">
        <v>1234</v>
      </c>
      <c r="E407" s="162" t="s">
        <v>1281</v>
      </c>
      <c r="F407" s="30" t="s">
        <v>1279</v>
      </c>
      <c r="G407" s="71" t="s">
        <v>27</v>
      </c>
      <c r="H407" s="31">
        <v>100</v>
      </c>
      <c r="I407" s="172">
        <v>40.97</v>
      </c>
      <c r="J407" s="173">
        <f t="shared" ref="J407:J409" si="142">ROUND(I407+I407*$K$8,2)</f>
        <v>51.3</v>
      </c>
      <c r="K407" s="173">
        <f t="shared" ref="K407:K409" si="143">IF(J407=" "," ",ROUND(H407*J407,2))</f>
        <v>5130</v>
      </c>
    </row>
    <row r="408" spans="1:11" s="1" customFormat="1" ht="25.5" outlineLevel="1">
      <c r="A408" s="156" t="s">
        <v>445</v>
      </c>
      <c r="B408" s="156" t="s">
        <v>1341</v>
      </c>
      <c r="C408" s="157">
        <v>97637</v>
      </c>
      <c r="E408" s="162" t="s">
        <v>1282</v>
      </c>
      <c r="F408" s="30" t="s">
        <v>439</v>
      </c>
      <c r="G408" s="71" t="s">
        <v>26</v>
      </c>
      <c r="H408" s="31">
        <v>250</v>
      </c>
      <c r="I408" s="172">
        <v>2.4900000000000002</v>
      </c>
      <c r="J408" s="173">
        <f t="shared" si="142"/>
        <v>3.12</v>
      </c>
      <c r="K408" s="173">
        <f t="shared" si="143"/>
        <v>780</v>
      </c>
    </row>
    <row r="409" spans="1:11" s="1" customFormat="1" ht="38.25" outlineLevel="1">
      <c r="A409" s="156" t="s">
        <v>402</v>
      </c>
      <c r="B409" s="156" t="s">
        <v>406</v>
      </c>
      <c r="C409" s="157" t="s">
        <v>1236</v>
      </c>
      <c r="E409" s="162" t="s">
        <v>1285</v>
      </c>
      <c r="F409" s="30" t="s">
        <v>1284</v>
      </c>
      <c r="G409" s="71" t="s">
        <v>724</v>
      </c>
      <c r="H409" s="31">
        <v>1</v>
      </c>
      <c r="I409" s="172">
        <v>3883.36</v>
      </c>
      <c r="J409" s="173">
        <f t="shared" si="142"/>
        <v>4862.74</v>
      </c>
      <c r="K409" s="173">
        <f t="shared" si="143"/>
        <v>4862.74</v>
      </c>
    </row>
    <row r="410" spans="1:11" ht="18">
      <c r="E410" s="105"/>
      <c r="F410" s="106"/>
      <c r="G410" s="106"/>
      <c r="H410" s="106"/>
      <c r="I410" s="107"/>
      <c r="J410" s="168" t="s">
        <v>7</v>
      </c>
      <c r="K410" s="174">
        <f>K10+K32+K59+K80+K90+K143+K265+K333+K273+K357+K390+K404</f>
        <v>2373172.5099999998</v>
      </c>
    </row>
    <row r="412" spans="1:11">
      <c r="K412" s="163" t="str">
        <f>IF(ROUND((SUM(K10:K409)/3),2)=K410," ","EXISTE ALGUM ERRO DE SOMATÓRIO")</f>
        <v xml:space="preserve"> </v>
      </c>
    </row>
  </sheetData>
  <sheetProtection selectLockedCells="1"/>
  <mergeCells count="3">
    <mergeCell ref="E8:I8"/>
    <mergeCell ref="E1:K4"/>
    <mergeCell ref="E5:K6"/>
  </mergeCells>
  <phoneticPr fontId="3" type="noConversion"/>
  <conditionalFormatting sqref="A12:A18 A20:A23 A25:A31 A34:A36 A73:A76 A99:A115 A145:A175 A184:A212 A288:A292 A294:A296 A298:A301 A312:A316 A318:A332 A335:A346 A348:A356 A359:A364 A392:A394">
    <cfRule type="containsText" dxfId="1029" priority="3039" operator="containsText" text="SELECIONAR FONTE">
      <formula>NOT(ISERROR(SEARCH("SELECIONAR FONTE",A12)))</formula>
    </cfRule>
  </conditionalFormatting>
  <conditionalFormatting sqref="A38:A45">
    <cfRule type="containsText" dxfId="1028" priority="206" operator="containsText" text="SELECIONAR FONTE">
      <formula>NOT(ISERROR(SEARCH("SELECIONAR FONTE",A38)))</formula>
    </cfRule>
  </conditionalFormatting>
  <conditionalFormatting sqref="A47:A49">
    <cfRule type="containsText" dxfId="1027" priority="2436" operator="containsText" text="SELECIONAR FONTE">
      <formula>NOT(ISERROR(SEARCH("SELECIONAR FONTE",A47)))</formula>
    </cfRule>
  </conditionalFormatting>
  <conditionalFormatting sqref="A51:A53">
    <cfRule type="containsText" dxfId="1026" priority="2431" operator="containsText" text="SELECIONAR FONTE">
      <formula>NOT(ISERROR(SEARCH("SELECIONAR FONTE",A51)))</formula>
    </cfRule>
  </conditionalFormatting>
  <conditionalFormatting sqref="A55:A58">
    <cfRule type="containsText" dxfId="1025" priority="2426" operator="containsText" text="SELECIONAR FONTE">
      <formula>NOT(ISERROR(SEARCH("SELECIONAR FONTE",A55)))</formula>
    </cfRule>
  </conditionalFormatting>
  <conditionalFormatting sqref="A61:A63">
    <cfRule type="containsText" dxfId="1024" priority="2345" operator="containsText" text="SELECIONAR FONTE">
      <formula>NOT(ISERROR(SEARCH("SELECIONAR FONTE",A61)))</formula>
    </cfRule>
  </conditionalFormatting>
  <conditionalFormatting sqref="A65:A66">
    <cfRule type="containsText" dxfId="1023" priority="2322" operator="containsText" text="SELECIONAR FONTE">
      <formula>NOT(ISERROR(SEARCH("SELECIONAR FONTE",A65)))</formula>
    </cfRule>
  </conditionalFormatting>
  <conditionalFormatting sqref="A68:A71">
    <cfRule type="containsText" dxfId="1022" priority="174" operator="containsText" text="SELECIONAR FONTE">
      <formula>NOT(ISERROR(SEARCH("SELECIONAR FONTE",A68)))</formula>
    </cfRule>
  </conditionalFormatting>
  <conditionalFormatting sqref="A78:A79">
    <cfRule type="containsText" dxfId="1021" priority="2312" operator="containsText" text="SELECIONAR FONTE">
      <formula>NOT(ISERROR(SEARCH("SELECIONAR FONTE",A78)))</formula>
    </cfRule>
  </conditionalFormatting>
  <conditionalFormatting sqref="A82:A83">
    <cfRule type="containsText" dxfId="1020" priority="2226" operator="containsText" text="SELECIONAR FONTE">
      <formula>NOT(ISERROR(SEARCH("SELECIONAR FONTE",A82)))</formula>
    </cfRule>
  </conditionalFormatting>
  <conditionalFormatting sqref="A85">
    <cfRule type="containsText" dxfId="1019" priority="2203" operator="containsText" text="SELECIONAR FONTE">
      <formula>NOT(ISERROR(SEARCH("SELECIONAR FONTE",A85)))</formula>
    </cfRule>
  </conditionalFormatting>
  <conditionalFormatting sqref="A87:A89">
    <cfRule type="containsText" dxfId="1018" priority="194" operator="containsText" text="SELECIONAR FONTE">
      <formula>NOT(ISERROR(SEARCH("SELECIONAR FONTE",A87)))</formula>
    </cfRule>
  </conditionalFormatting>
  <conditionalFormatting sqref="A92:A97">
    <cfRule type="containsText" dxfId="1017" priority="23" operator="containsText" text="SELECIONAR FONTE">
      <formula>NOT(ISERROR(SEARCH("SELECIONAR FONTE",A92)))</formula>
    </cfRule>
  </conditionalFormatting>
  <conditionalFormatting sqref="A117:A129">
    <cfRule type="containsText" dxfId="1016" priority="17" operator="containsText" text="SELECIONAR FONTE">
      <formula>NOT(ISERROR(SEARCH("SELECIONAR FONTE",A117)))</formula>
    </cfRule>
  </conditionalFormatting>
  <conditionalFormatting sqref="A131:A142">
    <cfRule type="containsText" dxfId="1015" priority="12" operator="containsText" text="SELECIONAR FONTE">
      <formula>NOT(ISERROR(SEARCH("SELECIONAR FONTE",A131)))</formula>
    </cfRule>
  </conditionalFormatting>
  <conditionalFormatting sqref="A177:A182">
    <cfRule type="containsText" dxfId="1014" priority="10" operator="containsText" text="SELECIONAR FONTE">
      <formula>NOT(ISERROR(SEARCH("SELECIONAR FONTE",A177)))</formula>
    </cfRule>
  </conditionalFormatting>
  <conditionalFormatting sqref="A214:A225">
    <cfRule type="containsText" dxfId="1013" priority="8" operator="containsText" text="SELECIONAR FONTE">
      <formula>NOT(ISERROR(SEARCH("SELECIONAR FONTE",A214)))</formula>
    </cfRule>
  </conditionalFormatting>
  <conditionalFormatting sqref="A227:A231">
    <cfRule type="containsText" dxfId="1012" priority="7" operator="containsText" text="SELECIONAR FONTE">
      <formula>NOT(ISERROR(SEARCH("SELECIONAR FONTE",A227)))</formula>
    </cfRule>
  </conditionalFormatting>
  <conditionalFormatting sqref="A233:A239">
    <cfRule type="containsText" dxfId="1011" priority="1945" operator="containsText" text="SELECIONAR FONTE">
      <formula>NOT(ISERROR(SEARCH("SELECIONAR FONTE",A233)))</formula>
    </cfRule>
  </conditionalFormatting>
  <conditionalFormatting sqref="A241:A249">
    <cfRule type="containsText" dxfId="1010" priority="1940" operator="containsText" text="SELECIONAR FONTE">
      <formula>NOT(ISERROR(SEARCH("SELECIONAR FONTE",A241)))</formula>
    </cfRule>
  </conditionalFormatting>
  <conditionalFormatting sqref="A251:A264">
    <cfRule type="containsText" dxfId="1009" priority="6" operator="containsText" text="SELECIONAR FONTE">
      <formula>NOT(ISERROR(SEARCH("SELECIONAR FONTE",A251)))</formula>
    </cfRule>
  </conditionalFormatting>
  <conditionalFormatting sqref="A267:A272">
    <cfRule type="containsText" dxfId="1008" priority="4" operator="containsText" text="SELECIONAR FONTE">
      <formula>NOT(ISERROR(SEARCH("SELECIONAR FONTE",A267)))</formula>
    </cfRule>
  </conditionalFormatting>
  <conditionalFormatting sqref="A275">
    <cfRule type="containsText" dxfId="1007" priority="1631" operator="containsText" text="SELECIONAR FONTE">
      <formula>NOT(ISERROR(SEARCH("SELECIONAR FONTE",A275)))</formula>
    </cfRule>
  </conditionalFormatting>
  <conditionalFormatting sqref="A277:A286">
    <cfRule type="containsText" dxfId="1006" priority="189" operator="containsText" text="SELECIONAR FONTE">
      <formula>NOT(ISERROR(SEARCH("SELECIONAR FONTE",A277)))</formula>
    </cfRule>
  </conditionalFormatting>
  <conditionalFormatting sqref="A303:A307">
    <cfRule type="containsText" dxfId="1005" priority="2" operator="containsText" text="SELECIONAR FONTE">
      <formula>NOT(ISERROR(SEARCH("SELECIONAR FONTE",A303)))</formula>
    </cfRule>
  </conditionalFormatting>
  <conditionalFormatting sqref="A309:A310">
    <cfRule type="containsText" dxfId="1004" priority="1593" operator="containsText" text="SELECIONAR FONTE">
      <formula>NOT(ISERROR(SEARCH("SELECIONAR FONTE",A309)))</formula>
    </cfRule>
  </conditionalFormatting>
  <conditionalFormatting sqref="A366:A368">
    <cfRule type="containsText" dxfId="1003" priority="144" operator="containsText" text="SELECIONAR FONTE">
      <formula>NOT(ISERROR(SEARCH("SELECIONAR FONTE",A366)))</formula>
    </cfRule>
  </conditionalFormatting>
  <conditionalFormatting sqref="A370:A373">
    <cfRule type="containsText" dxfId="1002" priority="139" operator="containsText" text="SELECIONAR FONTE">
      <formula>NOT(ISERROR(SEARCH("SELECIONAR FONTE",A370)))</formula>
    </cfRule>
  </conditionalFormatting>
  <conditionalFormatting sqref="A375:A376 A378:A380">
    <cfRule type="containsText" dxfId="1001" priority="134" operator="containsText" text="SELECIONAR FONTE">
      <formula>NOT(ISERROR(SEARCH("SELECIONAR FONTE",A375)))</formula>
    </cfRule>
  </conditionalFormatting>
  <conditionalFormatting sqref="A382:A383">
    <cfRule type="containsText" dxfId="1000" priority="1" operator="containsText" text="SELECIONAR FONTE">
      <formula>NOT(ISERROR(SEARCH("SELECIONAR FONTE",A382)))</formula>
    </cfRule>
  </conditionalFormatting>
  <conditionalFormatting sqref="A385:A389">
    <cfRule type="containsText" dxfId="999" priority="124" operator="containsText" text="SELECIONAR FONTE">
      <formula>NOT(ISERROR(SEARCH("SELECIONAR FONTE",A385)))</formula>
    </cfRule>
  </conditionalFormatting>
  <conditionalFormatting sqref="A396:A398">
    <cfRule type="containsText" dxfId="998" priority="1489" operator="containsText" text="SELECIONAR FONTE">
      <formula>NOT(ISERROR(SEARCH("SELECIONAR FONTE",A396)))</formula>
    </cfRule>
  </conditionalFormatting>
  <conditionalFormatting sqref="A400:A403">
    <cfRule type="containsText" dxfId="997" priority="1474" operator="containsText" text="SELECIONAR FONTE">
      <formula>NOT(ISERROR(SEARCH("SELECIONAR FONTE",A400)))</formula>
    </cfRule>
  </conditionalFormatting>
  <conditionalFormatting sqref="A406:A409">
    <cfRule type="containsText" dxfId="996" priority="1393" operator="containsText" text="SELECIONAR FONTE">
      <formula>NOT(ISERROR(SEARCH("SELECIONAR FONTE",A406)))</formula>
    </cfRule>
  </conditionalFormatting>
  <conditionalFormatting sqref="C12:C18 E12:E18 H12:H18 C20:C23 E20:E23 H20:H23 C25:C31 E25:E31 H25:H31 C34:C36 E34:E36 H34:H36 C73:C76 E73:E76 C99:C115 E99:E115 H99:H115 E131:E142 H131:H142 C145:C175 E145:E175 H145:H175 C184:C212 E184:E212 H184:H212 C288:C292 E288:E292 H288:H292 C294:C296 E294:E296 H294:H296 C298:C301 E298:E301 H298:H301 C312:C316 E312:E316 H312:H316 C318:C332 H318:H332 E318:E356 C335:C346 H335:H346 C348:C356 H348:H356 C359:C364 E359:E364 H359:H364 E392:E394 H392:H394">
    <cfRule type="containsBlanks" dxfId="995" priority="3041" stopIfTrue="1">
      <formula>LEN(TRIM(C12))=0</formula>
    </cfRule>
  </conditionalFormatting>
  <conditionalFormatting sqref="C38:C45">
    <cfRule type="containsBlanks" dxfId="994" priority="2443" stopIfTrue="1">
      <formula>LEN(TRIM(C38))=0</formula>
    </cfRule>
  </conditionalFormatting>
  <conditionalFormatting sqref="C47:C49">
    <cfRule type="containsBlanks" dxfId="993" priority="2438" stopIfTrue="1">
      <formula>LEN(TRIM(C47))=0</formula>
    </cfRule>
  </conditionalFormatting>
  <conditionalFormatting sqref="C51:C53">
    <cfRule type="containsBlanks" dxfId="992" priority="2433" stopIfTrue="1">
      <formula>LEN(TRIM(C51))=0</formula>
    </cfRule>
  </conditionalFormatting>
  <conditionalFormatting sqref="C55:C58">
    <cfRule type="containsBlanks" dxfId="991" priority="2428" stopIfTrue="1">
      <formula>LEN(TRIM(C55))=0</formula>
    </cfRule>
  </conditionalFormatting>
  <conditionalFormatting sqref="C61:C63">
    <cfRule type="containsBlanks" dxfId="990" priority="2347" stopIfTrue="1">
      <formula>LEN(TRIM(C61))=0</formula>
    </cfRule>
  </conditionalFormatting>
  <conditionalFormatting sqref="C65:C66">
    <cfRule type="containsBlanks" dxfId="989" priority="2324" stopIfTrue="1">
      <formula>LEN(TRIM(C65))=0</formula>
    </cfRule>
  </conditionalFormatting>
  <conditionalFormatting sqref="C68:C71">
    <cfRule type="containsBlanks" dxfId="988" priority="176" stopIfTrue="1">
      <formula>LEN(TRIM(C68))=0</formula>
    </cfRule>
  </conditionalFormatting>
  <conditionalFormatting sqref="C78:C79">
    <cfRule type="containsBlanks" dxfId="987" priority="2314" stopIfTrue="1">
      <formula>LEN(TRIM(C78))=0</formula>
    </cfRule>
  </conditionalFormatting>
  <conditionalFormatting sqref="C82:C83">
    <cfRule type="containsBlanks" dxfId="986" priority="2228" stopIfTrue="1">
      <formula>LEN(TRIM(C82))=0</formula>
    </cfRule>
  </conditionalFormatting>
  <conditionalFormatting sqref="C85">
    <cfRule type="containsBlanks" dxfId="985" priority="2205" stopIfTrue="1">
      <formula>LEN(TRIM(C85))=0</formula>
    </cfRule>
  </conditionalFormatting>
  <conditionalFormatting sqref="C87:C89">
    <cfRule type="containsBlanks" dxfId="984" priority="195" stopIfTrue="1">
      <formula>LEN(TRIM(C87))=0</formula>
    </cfRule>
  </conditionalFormatting>
  <conditionalFormatting sqref="C92:C97">
    <cfRule type="containsBlanks" dxfId="983" priority="180" stopIfTrue="1">
      <formula>LEN(TRIM(C92))=0</formula>
    </cfRule>
  </conditionalFormatting>
  <conditionalFormatting sqref="C117:C129">
    <cfRule type="containsBlanks" dxfId="982" priority="183" stopIfTrue="1">
      <formula>LEN(TRIM(C117))=0</formula>
    </cfRule>
  </conditionalFormatting>
  <conditionalFormatting sqref="C131:C142">
    <cfRule type="containsBlanks" dxfId="981" priority="181" stopIfTrue="1">
      <formula>LEN(TRIM(C131))=0</formula>
    </cfRule>
  </conditionalFormatting>
  <conditionalFormatting sqref="C177:C182">
    <cfRule type="containsBlanks" dxfId="980" priority="1967" stopIfTrue="1">
      <formula>LEN(TRIM(C177))=0</formula>
    </cfRule>
  </conditionalFormatting>
  <conditionalFormatting sqref="C214:C225">
    <cfRule type="containsBlanks" dxfId="979" priority="1957" stopIfTrue="1">
      <formula>LEN(TRIM(C214))=0</formula>
    </cfRule>
  </conditionalFormatting>
  <conditionalFormatting sqref="C227:C231">
    <cfRule type="containsBlanks" dxfId="978" priority="1952" stopIfTrue="1">
      <formula>LEN(TRIM(C227))=0</formula>
    </cfRule>
  </conditionalFormatting>
  <conditionalFormatting sqref="C233:C239">
    <cfRule type="containsBlanks" dxfId="977" priority="1947" stopIfTrue="1">
      <formula>LEN(TRIM(C233))=0</formula>
    </cfRule>
  </conditionalFormatting>
  <conditionalFormatting sqref="C241:C249">
    <cfRule type="containsBlanks" dxfId="976" priority="1942" stopIfTrue="1">
      <formula>LEN(TRIM(C241))=0</formula>
    </cfRule>
  </conditionalFormatting>
  <conditionalFormatting sqref="C251:C264">
    <cfRule type="containsBlanks" dxfId="975" priority="1937" stopIfTrue="1">
      <formula>LEN(TRIM(C251))=0</formula>
    </cfRule>
  </conditionalFormatting>
  <conditionalFormatting sqref="C267:C272">
    <cfRule type="containsBlanks" dxfId="974" priority="1838" stopIfTrue="1">
      <formula>LEN(TRIM(C267))=0</formula>
    </cfRule>
  </conditionalFormatting>
  <conditionalFormatting sqref="C275">
    <cfRule type="containsBlanks" dxfId="973" priority="1633" stopIfTrue="1">
      <formula>LEN(TRIM(C275))=0</formula>
    </cfRule>
  </conditionalFormatting>
  <conditionalFormatting sqref="C277:C286">
    <cfRule type="containsBlanks" dxfId="972" priority="190" stopIfTrue="1">
      <formula>LEN(TRIM(C277))=0</formula>
    </cfRule>
  </conditionalFormatting>
  <conditionalFormatting sqref="C303:C307">
    <cfRule type="containsBlanks" dxfId="971" priority="197" stopIfTrue="1">
      <formula>LEN(TRIM(C303))=0</formula>
    </cfRule>
  </conditionalFormatting>
  <conditionalFormatting sqref="C309:C310">
    <cfRule type="containsBlanks" dxfId="970" priority="1595" stopIfTrue="1">
      <formula>LEN(TRIM(C309))=0</formula>
    </cfRule>
  </conditionalFormatting>
  <conditionalFormatting sqref="C366:C368">
    <cfRule type="containsBlanks" dxfId="969" priority="146" stopIfTrue="1">
      <formula>LEN(TRIM(C366))=0</formula>
    </cfRule>
  </conditionalFormatting>
  <conditionalFormatting sqref="C370:C373">
    <cfRule type="containsBlanks" dxfId="968" priority="141" stopIfTrue="1">
      <formula>LEN(TRIM(C370))=0</formula>
    </cfRule>
  </conditionalFormatting>
  <conditionalFormatting sqref="C375:C376">
    <cfRule type="containsBlanks" dxfId="967" priority="51" stopIfTrue="1">
      <formula>LEN(TRIM(C375))=0</formula>
    </cfRule>
  </conditionalFormatting>
  <conditionalFormatting sqref="C378:C380">
    <cfRule type="containsBlanks" dxfId="966" priority="136" stopIfTrue="1">
      <formula>LEN(TRIM(C378))=0</formula>
    </cfRule>
  </conditionalFormatting>
  <conditionalFormatting sqref="C382:C383">
    <cfRule type="containsBlanks" dxfId="965" priority="131" stopIfTrue="1">
      <formula>LEN(TRIM(C382))=0</formula>
    </cfRule>
  </conditionalFormatting>
  <conditionalFormatting sqref="C385:C389">
    <cfRule type="containsBlanks" dxfId="964" priority="48" stopIfTrue="1">
      <formula>LEN(TRIM(C385))=0</formula>
    </cfRule>
  </conditionalFormatting>
  <conditionalFormatting sqref="C392:C394">
    <cfRule type="containsBlanks" dxfId="963" priority="47" stopIfTrue="1">
      <formula>LEN(TRIM(C392))=0</formula>
    </cfRule>
  </conditionalFormatting>
  <conditionalFormatting sqref="C396:C398">
    <cfRule type="containsBlanks" dxfId="962" priority="1491" stopIfTrue="1">
      <formula>LEN(TRIM(C396))=0</formula>
    </cfRule>
  </conditionalFormatting>
  <conditionalFormatting sqref="C400:C403">
    <cfRule type="containsBlanks" dxfId="961" priority="1476" stopIfTrue="1">
      <formula>LEN(TRIM(C400))=0</formula>
    </cfRule>
  </conditionalFormatting>
  <conditionalFormatting sqref="C406:C409">
    <cfRule type="containsBlanks" dxfId="960" priority="1395" stopIfTrue="1">
      <formula>LEN(TRIM(C406))=0</formula>
    </cfRule>
  </conditionalFormatting>
  <conditionalFormatting sqref="E38:E45">
    <cfRule type="containsBlanks" dxfId="959" priority="2444" stopIfTrue="1">
      <formula>LEN(TRIM(E38))=0</formula>
    </cfRule>
  </conditionalFormatting>
  <conditionalFormatting sqref="E47:E49">
    <cfRule type="containsBlanks" dxfId="958" priority="2439" stopIfTrue="1">
      <formula>LEN(TRIM(E47))=0</formula>
    </cfRule>
  </conditionalFormatting>
  <conditionalFormatting sqref="E51:E53">
    <cfRule type="containsBlanks" dxfId="957" priority="2434" stopIfTrue="1">
      <formula>LEN(TRIM(E51))=0</formula>
    </cfRule>
  </conditionalFormatting>
  <conditionalFormatting sqref="E55:E58">
    <cfRule type="containsBlanks" dxfId="956" priority="2429" stopIfTrue="1">
      <formula>LEN(TRIM(E55))=0</formula>
    </cfRule>
  </conditionalFormatting>
  <conditionalFormatting sqref="E61:E63">
    <cfRule type="containsBlanks" dxfId="955" priority="2348" stopIfTrue="1">
      <formula>LEN(TRIM(E61))=0</formula>
    </cfRule>
  </conditionalFormatting>
  <conditionalFormatting sqref="E65:E66">
    <cfRule type="containsBlanks" dxfId="954" priority="2325" stopIfTrue="1">
      <formula>LEN(TRIM(E65))=0</formula>
    </cfRule>
  </conditionalFormatting>
  <conditionalFormatting sqref="E68:E71">
    <cfRule type="containsBlanks" dxfId="953" priority="177" stopIfTrue="1">
      <formula>LEN(TRIM(E68))=0</formula>
    </cfRule>
  </conditionalFormatting>
  <conditionalFormatting sqref="E78:E79">
    <cfRule type="containsBlanks" dxfId="952" priority="2315" stopIfTrue="1">
      <formula>LEN(TRIM(E78))=0</formula>
    </cfRule>
  </conditionalFormatting>
  <conditionalFormatting sqref="E82:E83">
    <cfRule type="containsBlanks" dxfId="951" priority="2229" stopIfTrue="1">
      <formula>LEN(TRIM(E82))=0</formula>
    </cfRule>
  </conditionalFormatting>
  <conditionalFormatting sqref="E85 E87:E89">
    <cfRule type="containsBlanks" dxfId="950" priority="2206" stopIfTrue="1">
      <formula>LEN(TRIM(E85))=0</formula>
    </cfRule>
  </conditionalFormatting>
  <conditionalFormatting sqref="E92:E97">
    <cfRule type="containsBlanks" dxfId="949" priority="2110" stopIfTrue="1">
      <formula>LEN(TRIM(E92))=0</formula>
    </cfRule>
  </conditionalFormatting>
  <conditionalFormatting sqref="E117:E129">
    <cfRule type="containsBlanks" dxfId="948" priority="2077" stopIfTrue="1">
      <formula>LEN(TRIM(E117))=0</formula>
    </cfRule>
  </conditionalFormatting>
  <conditionalFormatting sqref="E177:E182">
    <cfRule type="containsBlanks" dxfId="947" priority="1968" stopIfTrue="1">
      <formula>LEN(TRIM(E177))=0</formula>
    </cfRule>
  </conditionalFormatting>
  <conditionalFormatting sqref="E214:E225">
    <cfRule type="containsBlanks" dxfId="946" priority="1958" stopIfTrue="1">
      <formula>LEN(TRIM(E214))=0</formula>
    </cfRule>
  </conditionalFormatting>
  <conditionalFormatting sqref="E227:E231">
    <cfRule type="containsBlanks" dxfId="945" priority="1953" stopIfTrue="1">
      <formula>LEN(TRIM(E227))=0</formula>
    </cfRule>
  </conditionalFormatting>
  <conditionalFormatting sqref="E233:E239">
    <cfRule type="containsBlanks" dxfId="944" priority="27" stopIfTrue="1">
      <formula>LEN(TRIM(E233))=0</formula>
    </cfRule>
  </conditionalFormatting>
  <conditionalFormatting sqref="E241:E249">
    <cfRule type="containsBlanks" dxfId="943" priority="1943" stopIfTrue="1">
      <formula>LEN(TRIM(E241))=0</formula>
    </cfRule>
  </conditionalFormatting>
  <conditionalFormatting sqref="E251:E264">
    <cfRule type="containsBlanks" dxfId="942" priority="1938" stopIfTrue="1">
      <formula>LEN(TRIM(E251))=0</formula>
    </cfRule>
  </conditionalFormatting>
  <conditionalFormatting sqref="E267:E272">
    <cfRule type="containsBlanks" dxfId="941" priority="1839" stopIfTrue="1">
      <formula>LEN(TRIM(E267))=0</formula>
    </cfRule>
  </conditionalFormatting>
  <conditionalFormatting sqref="E275">
    <cfRule type="containsBlanks" dxfId="940" priority="1634" stopIfTrue="1">
      <formula>LEN(TRIM(E275))=0</formula>
    </cfRule>
  </conditionalFormatting>
  <conditionalFormatting sqref="E277:E286 H277:H286">
    <cfRule type="containsBlanks" dxfId="939" priority="193" stopIfTrue="1">
      <formula>LEN(TRIM(E277))=0</formula>
    </cfRule>
  </conditionalFormatting>
  <conditionalFormatting sqref="E303:E307 E309:E310">
    <cfRule type="containsBlanks" dxfId="938" priority="1596" stopIfTrue="1">
      <formula>LEN(TRIM(E303))=0</formula>
    </cfRule>
  </conditionalFormatting>
  <conditionalFormatting sqref="E366:E368">
    <cfRule type="containsBlanks" dxfId="937" priority="147" stopIfTrue="1">
      <formula>LEN(TRIM(E366))=0</formula>
    </cfRule>
  </conditionalFormatting>
  <conditionalFormatting sqref="E370:E373">
    <cfRule type="containsBlanks" dxfId="936" priority="142" stopIfTrue="1">
      <formula>LEN(TRIM(E370))=0</formula>
    </cfRule>
  </conditionalFormatting>
  <conditionalFormatting sqref="E375:E376 E378:E380">
    <cfRule type="containsBlanks" dxfId="935" priority="137" stopIfTrue="1">
      <formula>LEN(TRIM(E375))=0</formula>
    </cfRule>
  </conditionalFormatting>
  <conditionalFormatting sqref="E382:E383">
    <cfRule type="containsBlanks" dxfId="934" priority="132" stopIfTrue="1">
      <formula>LEN(TRIM(E382))=0</formula>
    </cfRule>
  </conditionalFormatting>
  <conditionalFormatting sqref="E385:E389">
    <cfRule type="containsBlanks" dxfId="933" priority="127" stopIfTrue="1">
      <formula>LEN(TRIM(E385))=0</formula>
    </cfRule>
  </conditionalFormatting>
  <conditionalFormatting sqref="E396:E398">
    <cfRule type="containsBlanks" dxfId="932" priority="1492" stopIfTrue="1">
      <formula>LEN(TRIM(E396))=0</formula>
    </cfRule>
  </conditionalFormatting>
  <conditionalFormatting sqref="E400:E403">
    <cfRule type="containsBlanks" dxfId="931" priority="1477" stopIfTrue="1">
      <formula>LEN(TRIM(E400))=0</formula>
    </cfRule>
  </conditionalFormatting>
  <conditionalFormatting sqref="E406:E409">
    <cfRule type="containsBlanks" dxfId="930" priority="1396" stopIfTrue="1">
      <formula>LEN(TRIM(E406))=0</formula>
    </cfRule>
  </conditionalFormatting>
  <conditionalFormatting sqref="E8:I8">
    <cfRule type="containsText" dxfId="929" priority="3073" stopIfTrue="1" operator="containsText" text="Planilha orçamentária A - (Descrição da planilha)">
      <formula>NOT(ISERROR(SEARCH("Planilha orçamentária A - (Descrição da planilha)",E8)))</formula>
    </cfRule>
  </conditionalFormatting>
  <conditionalFormatting sqref="H38:H45">
    <cfRule type="containsBlanks" dxfId="928" priority="2445" stopIfTrue="1">
      <formula>LEN(TRIM(H38))=0</formula>
    </cfRule>
  </conditionalFormatting>
  <conditionalFormatting sqref="H47:H49">
    <cfRule type="containsBlanks" dxfId="927" priority="2440" stopIfTrue="1">
      <formula>LEN(TRIM(H47))=0</formula>
    </cfRule>
  </conditionalFormatting>
  <conditionalFormatting sqref="H51:H53">
    <cfRule type="containsBlanks" dxfId="926" priority="2435" stopIfTrue="1">
      <formula>LEN(TRIM(H51))=0</formula>
    </cfRule>
  </conditionalFormatting>
  <conditionalFormatting sqref="H55:H58">
    <cfRule type="containsBlanks" dxfId="925" priority="2430" stopIfTrue="1">
      <formula>LEN(TRIM(H55))=0</formula>
    </cfRule>
  </conditionalFormatting>
  <conditionalFormatting sqref="H61:H63">
    <cfRule type="containsBlanks" dxfId="924" priority="2349" stopIfTrue="1">
      <formula>LEN(TRIM(H61))=0</formula>
    </cfRule>
  </conditionalFormatting>
  <conditionalFormatting sqref="H65:H66">
    <cfRule type="containsBlanks" dxfId="923" priority="2326" stopIfTrue="1">
      <formula>LEN(TRIM(H65))=0</formula>
    </cfRule>
  </conditionalFormatting>
  <conditionalFormatting sqref="H68:H71">
    <cfRule type="containsBlanks" dxfId="922" priority="178" stopIfTrue="1">
      <formula>LEN(TRIM(H68))=0</formula>
    </cfRule>
  </conditionalFormatting>
  <conditionalFormatting sqref="H73:H76">
    <cfRule type="containsBlanks" dxfId="921" priority="202" stopIfTrue="1">
      <formula>LEN(TRIM(H73))=0</formula>
    </cfRule>
  </conditionalFormatting>
  <conditionalFormatting sqref="H78:H79">
    <cfRule type="containsBlanks" dxfId="920" priority="2316" stopIfTrue="1">
      <formula>LEN(TRIM(H78))=0</formula>
    </cfRule>
  </conditionalFormatting>
  <conditionalFormatting sqref="H82:H83">
    <cfRule type="containsBlanks" dxfId="919" priority="2230" stopIfTrue="1">
      <formula>LEN(TRIM(H82))=0</formula>
    </cfRule>
  </conditionalFormatting>
  <conditionalFormatting sqref="H85 H87:H89">
    <cfRule type="containsBlanks" dxfId="918" priority="2207" stopIfTrue="1">
      <formula>LEN(TRIM(H85))=0</formula>
    </cfRule>
  </conditionalFormatting>
  <conditionalFormatting sqref="H92:H97">
    <cfRule type="containsBlanks" dxfId="917" priority="2111" stopIfTrue="1">
      <formula>LEN(TRIM(H92))=0</formula>
    </cfRule>
  </conditionalFormatting>
  <conditionalFormatting sqref="H117:H129">
    <cfRule type="containsBlanks" dxfId="916" priority="2078" stopIfTrue="1">
      <formula>LEN(TRIM(H117))=0</formula>
    </cfRule>
  </conditionalFormatting>
  <conditionalFormatting sqref="H177:H182">
    <cfRule type="containsBlanks" dxfId="915" priority="1969" stopIfTrue="1">
      <formula>LEN(TRIM(H177))=0</formula>
    </cfRule>
  </conditionalFormatting>
  <conditionalFormatting sqref="H214:H225">
    <cfRule type="containsBlanks" dxfId="914" priority="1959" stopIfTrue="1">
      <formula>LEN(TRIM(H214))=0</formula>
    </cfRule>
  </conditionalFormatting>
  <conditionalFormatting sqref="H227:H231">
    <cfRule type="containsBlanks" dxfId="913" priority="1954" stopIfTrue="1">
      <formula>LEN(TRIM(H227))=0</formula>
    </cfRule>
  </conditionalFormatting>
  <conditionalFormatting sqref="H233:H239">
    <cfRule type="containsBlanks" dxfId="912" priority="1949" stopIfTrue="1">
      <formula>LEN(TRIM(H233))=0</formula>
    </cfRule>
  </conditionalFormatting>
  <conditionalFormatting sqref="H241:H249">
    <cfRule type="containsBlanks" dxfId="911" priority="1944" stopIfTrue="1">
      <formula>LEN(TRIM(H241))=0</formula>
    </cfRule>
  </conditionalFormatting>
  <conditionalFormatting sqref="H251:H264">
    <cfRule type="containsBlanks" dxfId="910" priority="1939" stopIfTrue="1">
      <formula>LEN(TRIM(H251))=0</formula>
    </cfRule>
  </conditionalFormatting>
  <conditionalFormatting sqref="H267:H272">
    <cfRule type="containsBlanks" dxfId="909" priority="1840" stopIfTrue="1">
      <formula>LEN(TRIM(H267))=0</formula>
    </cfRule>
  </conditionalFormatting>
  <conditionalFormatting sqref="H275">
    <cfRule type="containsBlanks" dxfId="908" priority="1635" stopIfTrue="1">
      <formula>LEN(TRIM(H275))=0</formula>
    </cfRule>
  </conditionalFormatting>
  <conditionalFormatting sqref="H303:H307 H309:H310">
    <cfRule type="containsBlanks" dxfId="907" priority="1597" stopIfTrue="1">
      <formula>LEN(TRIM(H303))=0</formula>
    </cfRule>
  </conditionalFormatting>
  <conditionalFormatting sqref="H366:H368">
    <cfRule type="containsBlanks" dxfId="906" priority="148" stopIfTrue="1">
      <formula>LEN(TRIM(H366))=0</formula>
    </cfRule>
  </conditionalFormatting>
  <conditionalFormatting sqref="H370:H373">
    <cfRule type="containsBlanks" dxfId="905" priority="143" stopIfTrue="1">
      <formula>LEN(TRIM(H370))=0</formula>
    </cfRule>
  </conditionalFormatting>
  <conditionalFormatting sqref="H375:H376 H378:H380">
    <cfRule type="containsBlanks" dxfId="904" priority="138" stopIfTrue="1">
      <formula>LEN(TRIM(H375))=0</formula>
    </cfRule>
  </conditionalFormatting>
  <conditionalFormatting sqref="H382:H383">
    <cfRule type="containsBlanks" dxfId="903" priority="133" stopIfTrue="1">
      <formula>LEN(TRIM(H382))=0</formula>
    </cfRule>
  </conditionalFormatting>
  <conditionalFormatting sqref="H385:H389">
    <cfRule type="containsBlanks" dxfId="902" priority="128" stopIfTrue="1">
      <formula>LEN(TRIM(H385))=0</formula>
    </cfRule>
  </conditionalFormatting>
  <conditionalFormatting sqref="H396:H398">
    <cfRule type="containsBlanks" dxfId="901" priority="1493" stopIfTrue="1">
      <formula>LEN(TRIM(H396))=0</formula>
    </cfRule>
  </conditionalFormatting>
  <conditionalFormatting sqref="H400:H403">
    <cfRule type="containsBlanks" dxfId="900" priority="1478" stopIfTrue="1">
      <formula>LEN(TRIM(H400))=0</formula>
    </cfRule>
  </conditionalFormatting>
  <conditionalFormatting sqref="H406:H409">
    <cfRule type="containsBlanks" dxfId="899" priority="1397" stopIfTrue="1">
      <formula>LEN(TRIM(H406))=0</formula>
    </cfRule>
  </conditionalFormatting>
  <conditionalFormatting sqref="J12:K18 J20:K23 J25:K31 J34:K36 J73:K76 J99:K115 J131:K142 J145:K175 J184:K212 J288:K292 J294:K296 J298:K301 J312:K316 J318:K356 J359:K364 J392:K394">
    <cfRule type="containsErrors" dxfId="898" priority="3040" stopIfTrue="1">
      <formula>ISERROR(J12)</formula>
    </cfRule>
  </conditionalFormatting>
  <conditionalFormatting sqref="J38:K45">
    <cfRule type="containsErrors" dxfId="897" priority="2442" stopIfTrue="1">
      <formula>ISERROR(J38)</formula>
    </cfRule>
  </conditionalFormatting>
  <conditionalFormatting sqref="J47:K49">
    <cfRule type="containsErrors" dxfId="896" priority="2437" stopIfTrue="1">
      <formula>ISERROR(J47)</formula>
    </cfRule>
  </conditionalFormatting>
  <conditionalFormatting sqref="J51:K53">
    <cfRule type="containsErrors" dxfId="895" priority="2432" stopIfTrue="1">
      <formula>ISERROR(J51)</formula>
    </cfRule>
  </conditionalFormatting>
  <conditionalFormatting sqref="J55:K58">
    <cfRule type="containsErrors" dxfId="894" priority="2427" stopIfTrue="1">
      <formula>ISERROR(J55)</formula>
    </cfRule>
  </conditionalFormatting>
  <conditionalFormatting sqref="J61:K63">
    <cfRule type="containsErrors" dxfId="893" priority="2346" stopIfTrue="1">
      <formula>ISERROR(J61)</formula>
    </cfRule>
  </conditionalFormatting>
  <conditionalFormatting sqref="J65:K66">
    <cfRule type="containsErrors" dxfId="892" priority="2323" stopIfTrue="1">
      <formula>ISERROR(J65)</formula>
    </cfRule>
  </conditionalFormatting>
  <conditionalFormatting sqref="J68:K71">
    <cfRule type="containsErrors" dxfId="891" priority="175" stopIfTrue="1">
      <formula>ISERROR(J68)</formula>
    </cfRule>
  </conditionalFormatting>
  <conditionalFormatting sqref="J78:K79">
    <cfRule type="containsErrors" dxfId="890" priority="2313" stopIfTrue="1">
      <formula>ISERROR(J78)</formula>
    </cfRule>
  </conditionalFormatting>
  <conditionalFormatting sqref="J82:K83">
    <cfRule type="containsErrors" dxfId="889" priority="2227" stopIfTrue="1">
      <formula>ISERROR(J82)</formula>
    </cfRule>
  </conditionalFormatting>
  <conditionalFormatting sqref="J85:K85 J87:K89">
    <cfRule type="containsErrors" dxfId="888" priority="2204" stopIfTrue="1">
      <formula>ISERROR(J85)</formula>
    </cfRule>
  </conditionalFormatting>
  <conditionalFormatting sqref="J92:K97">
    <cfRule type="containsErrors" dxfId="887" priority="2108" stopIfTrue="1">
      <formula>ISERROR(J92)</formula>
    </cfRule>
  </conditionalFormatting>
  <conditionalFormatting sqref="J117:K129">
    <cfRule type="containsErrors" dxfId="886" priority="2075" stopIfTrue="1">
      <formula>ISERROR(J117)</formula>
    </cfRule>
  </conditionalFormatting>
  <conditionalFormatting sqref="J177:K182">
    <cfRule type="containsErrors" dxfId="885" priority="1966" stopIfTrue="1">
      <formula>ISERROR(J177)</formula>
    </cfRule>
  </conditionalFormatting>
  <conditionalFormatting sqref="J214:K225">
    <cfRule type="containsErrors" dxfId="884" priority="1956" stopIfTrue="1">
      <formula>ISERROR(J214)</formula>
    </cfRule>
  </conditionalFormatting>
  <conditionalFormatting sqref="J227:K231">
    <cfRule type="containsErrors" dxfId="883" priority="1951" stopIfTrue="1">
      <formula>ISERROR(J227)</formula>
    </cfRule>
  </conditionalFormatting>
  <conditionalFormatting sqref="J233:K239">
    <cfRule type="containsErrors" dxfId="882" priority="1946" stopIfTrue="1">
      <formula>ISERROR(J233)</formula>
    </cfRule>
  </conditionalFormatting>
  <conditionalFormatting sqref="J241:K249">
    <cfRule type="containsErrors" dxfId="881" priority="1941" stopIfTrue="1">
      <formula>ISERROR(J241)</formula>
    </cfRule>
  </conditionalFormatting>
  <conditionalFormatting sqref="J251:K264">
    <cfRule type="containsErrors" dxfId="880" priority="1936" stopIfTrue="1">
      <formula>ISERROR(J251)</formula>
    </cfRule>
  </conditionalFormatting>
  <conditionalFormatting sqref="J267:K272">
    <cfRule type="containsErrors" dxfId="879" priority="1837" stopIfTrue="1">
      <formula>ISERROR(J267)</formula>
    </cfRule>
  </conditionalFormatting>
  <conditionalFormatting sqref="J275:K275">
    <cfRule type="containsErrors" dxfId="878" priority="1632" stopIfTrue="1">
      <formula>ISERROR(J275)</formula>
    </cfRule>
  </conditionalFormatting>
  <conditionalFormatting sqref="J277:K286">
    <cfRule type="containsErrors" dxfId="877" priority="192" stopIfTrue="1">
      <formula>ISERROR(J277)</formula>
    </cfRule>
  </conditionalFormatting>
  <conditionalFormatting sqref="J303:K307 J309:K310">
    <cfRule type="containsErrors" dxfId="876" priority="1594" stopIfTrue="1">
      <formula>ISERROR(J303)</formula>
    </cfRule>
  </conditionalFormatting>
  <conditionalFormatting sqref="J366:K368">
    <cfRule type="containsErrors" dxfId="875" priority="145" stopIfTrue="1">
      <formula>ISERROR(J366)</formula>
    </cfRule>
  </conditionalFormatting>
  <conditionalFormatting sqref="J370:K373">
    <cfRule type="containsErrors" dxfId="874" priority="140" stopIfTrue="1">
      <formula>ISERROR(J370)</formula>
    </cfRule>
  </conditionalFormatting>
  <conditionalFormatting sqref="J375:K376 J378:K380">
    <cfRule type="containsErrors" dxfId="873" priority="135" stopIfTrue="1">
      <formula>ISERROR(J375)</formula>
    </cfRule>
  </conditionalFormatting>
  <conditionalFormatting sqref="J382:K383">
    <cfRule type="containsErrors" dxfId="872" priority="130" stopIfTrue="1">
      <formula>ISERROR(J382)</formula>
    </cfRule>
  </conditionalFormatting>
  <conditionalFormatting sqref="J385:K389">
    <cfRule type="containsErrors" dxfId="871" priority="125" stopIfTrue="1">
      <formula>ISERROR(J385)</formula>
    </cfRule>
  </conditionalFormatting>
  <conditionalFormatting sqref="J396:K398">
    <cfRule type="containsErrors" dxfId="870" priority="1490" stopIfTrue="1">
      <formula>ISERROR(J396)</formula>
    </cfRule>
  </conditionalFormatting>
  <conditionalFormatting sqref="J400:K403">
    <cfRule type="containsErrors" dxfId="869" priority="1475" stopIfTrue="1">
      <formula>ISERROR(J400)</formula>
    </cfRule>
  </conditionalFormatting>
  <conditionalFormatting sqref="J406:K409">
    <cfRule type="containsErrors" dxfId="868" priority="1394" stopIfTrue="1">
      <formula>ISERROR(J406)</formula>
    </cfRule>
  </conditionalFormatting>
  <conditionalFormatting sqref="K10:K11 K19">
    <cfRule type="containsErrors" dxfId="867" priority="3086" stopIfTrue="1">
      <formula>ISERROR(K10)</formula>
    </cfRule>
  </conditionalFormatting>
  <conditionalFormatting sqref="K24">
    <cfRule type="containsErrors" dxfId="866" priority="3038" stopIfTrue="1">
      <formula>ISERROR(K24)</formula>
    </cfRule>
  </conditionalFormatting>
  <conditionalFormatting sqref="K32:K33">
    <cfRule type="containsErrors" dxfId="865" priority="3020" stopIfTrue="1">
      <formula>ISERROR(K32)</formula>
    </cfRule>
  </conditionalFormatting>
  <conditionalFormatting sqref="K37">
    <cfRule type="containsErrors" dxfId="864" priority="2469" stopIfTrue="1">
      <formula>ISERROR(K37)</formula>
    </cfRule>
  </conditionalFormatting>
  <conditionalFormatting sqref="K46">
    <cfRule type="containsErrors" dxfId="863" priority="2463" stopIfTrue="1">
      <formula>ISERROR(K46)</formula>
    </cfRule>
  </conditionalFormatting>
  <conditionalFormatting sqref="K50">
    <cfRule type="containsErrors" dxfId="862" priority="2462" stopIfTrue="1">
      <formula>ISERROR(K50)</formula>
    </cfRule>
  </conditionalFormatting>
  <conditionalFormatting sqref="K54">
    <cfRule type="containsErrors" dxfId="861" priority="2461" stopIfTrue="1">
      <formula>ISERROR(K54)</formula>
    </cfRule>
  </conditionalFormatting>
  <conditionalFormatting sqref="K59:K60">
    <cfRule type="containsErrors" dxfId="860" priority="2996" stopIfTrue="1">
      <formula>ISERROR(K59)</formula>
    </cfRule>
  </conditionalFormatting>
  <conditionalFormatting sqref="K64">
    <cfRule type="containsErrors" dxfId="859" priority="2350" stopIfTrue="1">
      <formula>ISERROR(K64)</formula>
    </cfRule>
  </conditionalFormatting>
  <conditionalFormatting sqref="K67">
    <cfRule type="containsErrors" dxfId="858" priority="2344" stopIfTrue="1">
      <formula>ISERROR(K67)</formula>
    </cfRule>
  </conditionalFormatting>
  <conditionalFormatting sqref="K72">
    <cfRule type="containsErrors" dxfId="857" priority="205" stopIfTrue="1">
      <formula>ISERROR(K72)</formula>
    </cfRule>
  </conditionalFormatting>
  <conditionalFormatting sqref="K77">
    <cfRule type="containsErrors" dxfId="856" priority="2343" stopIfTrue="1">
      <formula>ISERROR(K77)</formula>
    </cfRule>
  </conditionalFormatting>
  <conditionalFormatting sqref="K80:K81">
    <cfRule type="containsErrors" dxfId="855" priority="2972" stopIfTrue="1">
      <formula>ISERROR(K80)</formula>
    </cfRule>
  </conditionalFormatting>
  <conditionalFormatting sqref="K84">
    <cfRule type="containsErrors" dxfId="854" priority="2231" stopIfTrue="1">
      <formula>ISERROR(K84)</formula>
    </cfRule>
  </conditionalFormatting>
  <conditionalFormatting sqref="K86">
    <cfRule type="containsErrors" dxfId="853" priority="201" stopIfTrue="1">
      <formula>ISERROR(K86)</formula>
    </cfRule>
  </conditionalFormatting>
  <conditionalFormatting sqref="K90:K91">
    <cfRule type="containsErrors" dxfId="852" priority="2948" stopIfTrue="1">
      <formula>ISERROR(K90)</formula>
    </cfRule>
  </conditionalFormatting>
  <conditionalFormatting sqref="K98">
    <cfRule type="containsErrors" dxfId="851" priority="2112" stopIfTrue="1">
      <formula>ISERROR(K98)</formula>
    </cfRule>
  </conditionalFormatting>
  <conditionalFormatting sqref="K116">
    <cfRule type="containsErrors" dxfId="850" priority="2105" stopIfTrue="1">
      <formula>ISERROR(K116)</formula>
    </cfRule>
  </conditionalFormatting>
  <conditionalFormatting sqref="K130">
    <cfRule type="containsErrors" dxfId="849" priority="2104" stopIfTrue="1">
      <formula>ISERROR(K130)</formula>
    </cfRule>
  </conditionalFormatting>
  <conditionalFormatting sqref="K143:K144">
    <cfRule type="containsErrors" dxfId="848" priority="2924" stopIfTrue="1">
      <formula>ISERROR(K143)</formula>
    </cfRule>
  </conditionalFormatting>
  <conditionalFormatting sqref="K176">
    <cfRule type="containsErrors" dxfId="847" priority="1993" stopIfTrue="1">
      <formula>ISERROR(K176)</formula>
    </cfRule>
  </conditionalFormatting>
  <conditionalFormatting sqref="K183">
    <cfRule type="containsErrors" dxfId="846" priority="1987" stopIfTrue="1">
      <formula>ISERROR(K183)</formula>
    </cfRule>
  </conditionalFormatting>
  <conditionalFormatting sqref="K213">
    <cfRule type="containsErrors" dxfId="845" priority="1986" stopIfTrue="1">
      <formula>ISERROR(K213)</formula>
    </cfRule>
  </conditionalFormatting>
  <conditionalFormatting sqref="K226">
    <cfRule type="containsErrors" dxfId="844" priority="1985" stopIfTrue="1">
      <formula>ISERROR(K226)</formula>
    </cfRule>
  </conditionalFormatting>
  <conditionalFormatting sqref="K232">
    <cfRule type="containsErrors" dxfId="843" priority="1984" stopIfTrue="1">
      <formula>ISERROR(K232)</formula>
    </cfRule>
  </conditionalFormatting>
  <conditionalFormatting sqref="K240">
    <cfRule type="containsErrors" dxfId="842" priority="1983" stopIfTrue="1">
      <formula>ISERROR(K240)</formula>
    </cfRule>
  </conditionalFormatting>
  <conditionalFormatting sqref="K250">
    <cfRule type="containsErrors" dxfId="841" priority="1982" stopIfTrue="1">
      <formula>ISERROR(K250)</formula>
    </cfRule>
  </conditionalFormatting>
  <conditionalFormatting sqref="K265:K266">
    <cfRule type="containsErrors" dxfId="840" priority="1867" stopIfTrue="1">
      <formula>ISERROR(K265)</formula>
    </cfRule>
  </conditionalFormatting>
  <conditionalFormatting sqref="K273:K274">
    <cfRule type="containsErrors" dxfId="839" priority="2852" stopIfTrue="1">
      <formula>ISERROR(K273)</formula>
    </cfRule>
  </conditionalFormatting>
  <conditionalFormatting sqref="K276">
    <cfRule type="containsErrors" dxfId="838" priority="1636" stopIfTrue="1">
      <formula>ISERROR(K276)</formula>
    </cfRule>
  </conditionalFormatting>
  <conditionalFormatting sqref="K287">
    <cfRule type="containsErrors" dxfId="837" priority="1630" stopIfTrue="1">
      <formula>ISERROR(K287)</formula>
    </cfRule>
  </conditionalFormatting>
  <conditionalFormatting sqref="K293">
    <cfRule type="containsErrors" dxfId="836" priority="1629" stopIfTrue="1">
      <formula>ISERROR(K293)</formula>
    </cfRule>
  </conditionalFormatting>
  <conditionalFormatting sqref="K297">
    <cfRule type="containsErrors" dxfId="835" priority="198" stopIfTrue="1">
      <formula>ISERROR(K297)</formula>
    </cfRule>
  </conditionalFormatting>
  <conditionalFormatting sqref="K302">
    <cfRule type="containsErrors" dxfId="834" priority="1628" stopIfTrue="1">
      <formula>ISERROR(K302)</formula>
    </cfRule>
  </conditionalFormatting>
  <conditionalFormatting sqref="K308">
    <cfRule type="containsErrors" dxfId="833" priority="199" stopIfTrue="1">
      <formula>ISERROR(K308)</formula>
    </cfRule>
  </conditionalFormatting>
  <conditionalFormatting sqref="K311">
    <cfRule type="containsErrors" dxfId="832" priority="1627" stopIfTrue="1">
      <formula>ISERROR(K311)</formula>
    </cfRule>
  </conditionalFormatting>
  <conditionalFormatting sqref="K317">
    <cfRule type="containsErrors" dxfId="831" priority="1626" stopIfTrue="1">
      <formula>ISERROR(K317)</formula>
    </cfRule>
  </conditionalFormatting>
  <conditionalFormatting sqref="K333:K334">
    <cfRule type="containsErrors" dxfId="830" priority="2876" stopIfTrue="1">
      <formula>ISERROR(K333)</formula>
    </cfRule>
  </conditionalFormatting>
  <conditionalFormatting sqref="K347">
    <cfRule type="containsErrors" dxfId="829" priority="1755" stopIfTrue="1">
      <formula>ISERROR(K347)</formula>
    </cfRule>
  </conditionalFormatting>
  <conditionalFormatting sqref="K357:K358">
    <cfRule type="containsErrors" dxfId="828" priority="173" stopIfTrue="1">
      <formula>ISERROR(K357)</formula>
    </cfRule>
  </conditionalFormatting>
  <conditionalFormatting sqref="K365">
    <cfRule type="containsErrors" dxfId="827" priority="172" stopIfTrue="1">
      <formula>ISERROR(K365)</formula>
    </cfRule>
  </conditionalFormatting>
  <conditionalFormatting sqref="K369">
    <cfRule type="containsErrors" dxfId="826" priority="166" stopIfTrue="1">
      <formula>ISERROR(K369)</formula>
    </cfRule>
  </conditionalFormatting>
  <conditionalFormatting sqref="K374">
    <cfRule type="containsErrors" dxfId="825" priority="165" stopIfTrue="1">
      <formula>ISERROR(K374)</formula>
    </cfRule>
  </conditionalFormatting>
  <conditionalFormatting sqref="K377">
    <cfRule type="containsErrors" dxfId="824" priority="53" stopIfTrue="1">
      <formula>ISERROR(K377)</formula>
    </cfRule>
  </conditionalFormatting>
  <conditionalFormatting sqref="K381">
    <cfRule type="containsErrors" dxfId="823" priority="164" stopIfTrue="1">
      <formula>ISERROR(K381)</formula>
    </cfRule>
  </conditionalFormatting>
  <conditionalFormatting sqref="K384">
    <cfRule type="containsErrors" dxfId="822" priority="163" stopIfTrue="1">
      <formula>ISERROR(K384)</formula>
    </cfRule>
  </conditionalFormatting>
  <conditionalFormatting sqref="K390:K391">
    <cfRule type="containsErrors" dxfId="821" priority="2828" stopIfTrue="1">
      <formula>ISERROR(K390)</formula>
    </cfRule>
  </conditionalFormatting>
  <conditionalFormatting sqref="K395">
    <cfRule type="containsErrors" dxfId="820" priority="1517" stopIfTrue="1">
      <formula>ISERROR(K395)</formula>
    </cfRule>
  </conditionalFormatting>
  <conditionalFormatting sqref="K399">
    <cfRule type="containsErrors" dxfId="819" priority="1509" stopIfTrue="1">
      <formula>ISERROR(K399)</formula>
    </cfRule>
  </conditionalFormatting>
  <conditionalFormatting sqref="K404:K405">
    <cfRule type="containsErrors" dxfId="818" priority="2804" stopIfTrue="1">
      <formula>ISERROR(K404)</formula>
    </cfRule>
  </conditionalFormatting>
  <printOptions horizontalCentered="1"/>
  <pageMargins left="0.78740157480314965" right="0.19685039370078741" top="0.39370078740157483" bottom="0.78740157480314965" header="0" footer="0.19685039370078741"/>
  <pageSetup paperSize="9" scale="64" fitToWidth="0" fitToHeight="0" orientation="landscape" verticalDpi="72" r:id="rId1"/>
  <headerFooter alignWithMargins="0">
    <oddFooter>&amp;LPlanilha Orçamentária A&amp;RPágina &amp;P de &amp;N</oddFooter>
  </headerFooter>
  <rowBreaks count="7" manualBreakCount="7">
    <brk id="23" max="10" man="1"/>
    <brk id="53" max="10" man="1"/>
    <brk id="66" max="10" man="1"/>
    <brk id="139" max="10" man="1"/>
    <brk id="172" max="10" man="1"/>
    <brk id="272" max="10" man="1"/>
    <brk id="342"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ilha10">
    <tabColor rgb="FF00B050"/>
  </sheetPr>
  <dimension ref="A1:U81"/>
  <sheetViews>
    <sheetView view="pageBreakPreview" zoomScale="60" zoomScaleNormal="70" workbookViewId="0">
      <pane xSplit="4" ySplit="13" topLeftCell="F50" activePane="bottomRight" state="frozen"/>
      <selection pane="topRight" activeCell="E1" sqref="E1"/>
      <selection pane="bottomLeft" activeCell="A14" sqref="A14"/>
      <selection pane="bottomRight" activeCell="E1" sqref="E1:T6"/>
    </sheetView>
  </sheetViews>
  <sheetFormatPr defaultRowHeight="12.75"/>
  <cols>
    <col min="1" max="1" width="7.7109375" style="61" customWidth="1"/>
    <col min="2" max="2" width="60.7109375" style="39" customWidth="1"/>
    <col min="3" max="3" width="23.7109375" style="66" customWidth="1"/>
    <col min="4" max="4" width="2.7109375" style="39" customWidth="1"/>
    <col min="5" max="5" width="24.7109375" style="40" customWidth="1"/>
    <col min="6" max="6" width="12.7109375" style="41" customWidth="1"/>
    <col min="7" max="7" width="24.7109375" style="40" customWidth="1"/>
    <col min="8" max="8" width="12.7109375" style="41" customWidth="1"/>
    <col min="9" max="9" width="24.7109375" style="40" customWidth="1"/>
    <col min="10" max="10" width="12.7109375" style="41" customWidth="1"/>
    <col min="11" max="11" width="24.7109375" style="40" customWidth="1"/>
    <col min="12" max="12" width="12.7109375" style="41" customWidth="1"/>
    <col min="13" max="13" width="24.7109375" style="40" customWidth="1"/>
    <col min="14" max="14" width="12.7109375" style="41" customWidth="1"/>
    <col min="15" max="15" width="24.7109375" style="40" customWidth="1"/>
    <col min="16" max="16" width="12.7109375" style="41" customWidth="1"/>
    <col min="17" max="17" width="24.7109375" style="40" customWidth="1"/>
    <col min="18" max="18" width="12.7109375" style="41" customWidth="1"/>
    <col min="19" max="19" width="24.7109375" style="40" customWidth="1"/>
    <col min="20" max="20" width="12.7109375" style="41" customWidth="1"/>
    <col min="21" max="21" width="10.85546875" style="39" bestFit="1" customWidth="1"/>
    <col min="22" max="23" width="9.140625" style="39"/>
    <col min="24" max="24" width="11.42578125" style="39" bestFit="1" customWidth="1"/>
    <col min="25" max="16384" width="9.140625" style="39"/>
  </cols>
  <sheetData>
    <row r="1" spans="1:21">
      <c r="A1" s="140"/>
      <c r="B1" s="141"/>
      <c r="C1" s="142"/>
      <c r="E1" s="300" t="s">
        <v>567</v>
      </c>
      <c r="F1" s="301"/>
      <c r="G1" s="301"/>
      <c r="H1" s="301"/>
      <c r="I1" s="301"/>
      <c r="J1" s="301"/>
      <c r="K1" s="301"/>
      <c r="L1" s="301"/>
      <c r="M1" s="301"/>
      <c r="N1" s="301"/>
      <c r="O1" s="301"/>
      <c r="P1" s="301"/>
      <c r="Q1" s="301"/>
      <c r="R1" s="301"/>
      <c r="S1" s="301"/>
      <c r="T1" s="302"/>
    </row>
    <row r="2" spans="1:21">
      <c r="A2" s="143"/>
      <c r="C2" s="144"/>
      <c r="E2" s="303"/>
      <c r="F2" s="304"/>
      <c r="G2" s="304"/>
      <c r="H2" s="304"/>
      <c r="I2" s="304"/>
      <c r="J2" s="304"/>
      <c r="K2" s="304"/>
      <c r="L2" s="304"/>
      <c r="M2" s="304"/>
      <c r="N2" s="304"/>
      <c r="O2" s="304"/>
      <c r="P2" s="304"/>
      <c r="Q2" s="304"/>
      <c r="R2" s="304"/>
      <c r="S2" s="304"/>
      <c r="T2" s="305"/>
    </row>
    <row r="3" spans="1:21">
      <c r="A3" s="143"/>
      <c r="C3" s="144"/>
      <c r="E3" s="303"/>
      <c r="F3" s="304"/>
      <c r="G3" s="304"/>
      <c r="H3" s="304"/>
      <c r="I3" s="304"/>
      <c r="J3" s="304"/>
      <c r="K3" s="304"/>
      <c r="L3" s="304"/>
      <c r="M3" s="304"/>
      <c r="N3" s="304"/>
      <c r="O3" s="304"/>
      <c r="P3" s="304"/>
      <c r="Q3" s="304"/>
      <c r="R3" s="304"/>
      <c r="S3" s="304"/>
      <c r="T3" s="305"/>
    </row>
    <row r="4" spans="1:21">
      <c r="A4" s="143"/>
      <c r="C4" s="144"/>
      <c r="E4" s="303"/>
      <c r="F4" s="304"/>
      <c r="G4" s="304"/>
      <c r="H4" s="304"/>
      <c r="I4" s="304"/>
      <c r="J4" s="304"/>
      <c r="K4" s="304"/>
      <c r="L4" s="304"/>
      <c r="M4" s="304"/>
      <c r="N4" s="304"/>
      <c r="O4" s="304"/>
      <c r="P4" s="304"/>
      <c r="Q4" s="304"/>
      <c r="R4" s="304"/>
      <c r="S4" s="304"/>
      <c r="T4" s="305"/>
    </row>
    <row r="5" spans="1:21">
      <c r="A5" s="143"/>
      <c r="C5" s="144"/>
      <c r="E5" s="303"/>
      <c r="F5" s="304"/>
      <c r="G5" s="304"/>
      <c r="H5" s="304"/>
      <c r="I5" s="304"/>
      <c r="J5" s="304"/>
      <c r="K5" s="304"/>
      <c r="L5" s="304"/>
      <c r="M5" s="304"/>
      <c r="N5" s="304"/>
      <c r="O5" s="304"/>
      <c r="P5" s="304"/>
      <c r="Q5" s="304"/>
      <c r="R5" s="304"/>
      <c r="S5" s="304"/>
      <c r="T5" s="305"/>
    </row>
    <row r="6" spans="1:21" ht="13.5" thickBot="1">
      <c r="A6" s="143"/>
      <c r="C6" s="144"/>
      <c r="E6" s="306"/>
      <c r="F6" s="307"/>
      <c r="G6" s="307"/>
      <c r="H6" s="307"/>
      <c r="I6" s="307"/>
      <c r="J6" s="307"/>
      <c r="K6" s="307"/>
      <c r="L6" s="307"/>
      <c r="M6" s="307"/>
      <c r="N6" s="307"/>
      <c r="O6" s="307"/>
      <c r="P6" s="307"/>
      <c r="Q6" s="307"/>
      <c r="R6" s="307"/>
      <c r="S6" s="307"/>
      <c r="T6" s="308"/>
    </row>
    <row r="7" spans="1:21">
      <c r="A7" s="143"/>
      <c r="C7" s="144"/>
      <c r="E7" s="309" t="s">
        <v>1357</v>
      </c>
      <c r="F7" s="310"/>
      <c r="G7" s="310"/>
      <c r="H7" s="310"/>
      <c r="I7" s="310"/>
      <c r="J7" s="310"/>
      <c r="K7" s="310"/>
      <c r="L7" s="310"/>
      <c r="M7" s="310"/>
      <c r="N7" s="310"/>
      <c r="O7" s="310"/>
      <c r="P7" s="310"/>
      <c r="Q7" s="310"/>
      <c r="R7" s="310"/>
      <c r="S7" s="310"/>
      <c r="T7" s="311"/>
    </row>
    <row r="8" spans="1:21">
      <c r="A8" s="143"/>
      <c r="C8" s="144"/>
      <c r="E8" s="312"/>
      <c r="F8" s="313"/>
      <c r="G8" s="313"/>
      <c r="H8" s="313"/>
      <c r="I8" s="313"/>
      <c r="J8" s="313"/>
      <c r="K8" s="313"/>
      <c r="L8" s="313"/>
      <c r="M8" s="313"/>
      <c r="N8" s="313"/>
      <c r="O8" s="313"/>
      <c r="P8" s="313"/>
      <c r="Q8" s="313"/>
      <c r="R8" s="313"/>
      <c r="S8" s="313"/>
      <c r="T8" s="314"/>
    </row>
    <row r="9" spans="1:21" ht="13.5" thickBot="1">
      <c r="A9" s="145"/>
      <c r="B9" s="146"/>
      <c r="C9" s="147"/>
      <c r="E9" s="315"/>
      <c r="F9" s="316"/>
      <c r="G9" s="316"/>
      <c r="H9" s="316"/>
      <c r="I9" s="316"/>
      <c r="J9" s="316"/>
      <c r="K9" s="316"/>
      <c r="L9" s="316"/>
      <c r="M9" s="316"/>
      <c r="N9" s="316"/>
      <c r="O9" s="316"/>
      <c r="P9" s="316"/>
      <c r="Q9" s="316"/>
      <c r="R9" s="316"/>
      <c r="S9" s="316"/>
      <c r="T9" s="317"/>
    </row>
    <row r="10" spans="1:21">
      <c r="A10" s="42"/>
      <c r="B10" s="139"/>
      <c r="C10" s="135"/>
      <c r="E10" s="43"/>
      <c r="F10" s="44"/>
      <c r="G10" s="43"/>
      <c r="H10" s="44"/>
      <c r="I10" s="43"/>
      <c r="J10" s="44"/>
      <c r="K10" s="43"/>
      <c r="L10" s="44"/>
      <c r="M10" s="43"/>
      <c r="N10" s="44"/>
      <c r="O10" s="43"/>
      <c r="P10" s="44"/>
      <c r="Q10" s="43"/>
      <c r="R10" s="44"/>
      <c r="S10" s="43"/>
      <c r="T10" s="45"/>
    </row>
    <row r="11" spans="1:21" ht="30">
      <c r="A11" s="320" t="s">
        <v>292</v>
      </c>
      <c r="B11" s="320"/>
      <c r="C11" s="320"/>
      <c r="D11" s="320"/>
      <c r="E11" s="320"/>
      <c r="F11" s="320"/>
      <c r="G11" s="320"/>
      <c r="H11" s="320"/>
      <c r="I11" s="320"/>
      <c r="J11" s="320"/>
      <c r="K11" s="320"/>
      <c r="L11" s="320"/>
      <c r="M11" s="320"/>
      <c r="N11" s="320"/>
      <c r="O11" s="320"/>
      <c r="P11" s="320"/>
      <c r="Q11" s="320"/>
      <c r="R11" s="320"/>
      <c r="S11" s="320"/>
      <c r="T11" s="320"/>
    </row>
    <row r="12" spans="1:21" ht="20.100000000000001" customHeight="1">
      <c r="A12" s="321" t="s">
        <v>0</v>
      </c>
      <c r="B12" s="321" t="s">
        <v>1</v>
      </c>
      <c r="C12" s="322" t="s">
        <v>293</v>
      </c>
      <c r="E12" s="323" t="s">
        <v>294</v>
      </c>
      <c r="F12" s="323"/>
      <c r="G12" s="323" t="s">
        <v>295</v>
      </c>
      <c r="H12" s="323"/>
      <c r="I12" s="323" t="s">
        <v>296</v>
      </c>
      <c r="J12" s="323"/>
      <c r="K12" s="323" t="s">
        <v>297</v>
      </c>
      <c r="L12" s="323"/>
      <c r="M12" s="323" t="s">
        <v>298</v>
      </c>
      <c r="N12" s="323"/>
      <c r="O12" s="323" t="s">
        <v>299</v>
      </c>
      <c r="P12" s="323"/>
      <c r="Q12" s="323" t="s">
        <v>1342</v>
      </c>
      <c r="R12" s="323"/>
      <c r="S12" s="323" t="s">
        <v>1343</v>
      </c>
      <c r="T12" s="323"/>
    </row>
    <row r="13" spans="1:21" ht="20.100000000000001" customHeight="1">
      <c r="A13" s="321"/>
      <c r="B13" s="321"/>
      <c r="C13" s="322"/>
      <c r="E13" s="46" t="s">
        <v>21</v>
      </c>
      <c r="F13" s="47" t="s">
        <v>6</v>
      </c>
      <c r="G13" s="46" t="s">
        <v>21</v>
      </c>
      <c r="H13" s="47" t="s">
        <v>6</v>
      </c>
      <c r="I13" s="46" t="s">
        <v>21</v>
      </c>
      <c r="J13" s="47" t="s">
        <v>6</v>
      </c>
      <c r="K13" s="46" t="s">
        <v>21</v>
      </c>
      <c r="L13" s="47" t="s">
        <v>6</v>
      </c>
      <c r="M13" s="46" t="s">
        <v>21</v>
      </c>
      <c r="N13" s="47" t="s">
        <v>6</v>
      </c>
      <c r="O13" s="46" t="s">
        <v>21</v>
      </c>
      <c r="P13" s="47" t="s">
        <v>6</v>
      </c>
      <c r="Q13" s="46" t="s">
        <v>21</v>
      </c>
      <c r="R13" s="47" t="s">
        <v>6</v>
      </c>
      <c r="S13" s="46" t="s">
        <v>21</v>
      </c>
      <c r="T13" s="47" t="s">
        <v>6</v>
      </c>
    </row>
    <row r="14" spans="1:21" s="49" customFormat="1">
      <c r="A14" s="48"/>
      <c r="E14" s="50"/>
      <c r="F14" s="51"/>
      <c r="G14" s="50"/>
      <c r="H14" s="51"/>
      <c r="I14" s="50"/>
      <c r="J14" s="51"/>
      <c r="K14" s="50"/>
      <c r="L14" s="51"/>
      <c r="M14" s="50"/>
      <c r="N14" s="51"/>
      <c r="O14" s="50"/>
      <c r="P14" s="51"/>
      <c r="Q14" s="50"/>
      <c r="R14" s="51"/>
      <c r="S14" s="50"/>
      <c r="T14" s="51"/>
    </row>
    <row r="15" spans="1:21" s="49" customFormat="1" ht="18">
      <c r="A15" s="48"/>
      <c r="B15" s="318" t="str">
        <f>PLAN.A!E8</f>
        <v>Planilha orçamentária A - Obra de construção do Restaurante Estudantil, urbanização do entorno e demais obras complementares</v>
      </c>
      <c r="C15" s="318"/>
      <c r="D15" s="319"/>
      <c r="E15" s="318"/>
      <c r="F15" s="318"/>
      <c r="G15" s="318"/>
      <c r="H15" s="318"/>
      <c r="I15" s="318"/>
      <c r="J15" s="318"/>
      <c r="K15" s="318"/>
      <c r="L15" s="318"/>
      <c r="M15" s="318"/>
      <c r="N15" s="318"/>
      <c r="O15" s="318"/>
      <c r="P15" s="318"/>
      <c r="Q15" s="318"/>
      <c r="R15" s="318"/>
      <c r="S15" s="318"/>
      <c r="T15" s="318"/>
    </row>
    <row r="16" spans="1:21" s="55" customFormat="1" ht="15.75">
      <c r="A16" s="52">
        <v>1</v>
      </c>
      <c r="B16" s="52" t="str">
        <f>VLOOKUP($A16,PLAN.A!$E$10:$K$409,2,FALSE)</f>
        <v>SERVIÇOS TÉCNICOS E PRELIMINARES</v>
      </c>
      <c r="C16" s="169">
        <f>VLOOKUP($A16,PLAN.A!$E$10:$K$409,7,FALSE)</f>
        <v>183447.66</v>
      </c>
      <c r="D16" s="136"/>
      <c r="E16" s="67">
        <f>SUM(E17:E19)</f>
        <v>38276.350145000004</v>
      </c>
      <c r="F16" s="53">
        <f>IF(E16=0,0,E16/$C16)</f>
        <v>0.20864997757398487</v>
      </c>
      <c r="G16" s="67">
        <f>SUM(G17:G19)</f>
        <v>63104.970339999993</v>
      </c>
      <c r="H16" s="53">
        <f>IF(G16=0,0,G16/$C16)</f>
        <v>0.34399441421057098</v>
      </c>
      <c r="I16" s="67">
        <f>SUM(I17:I19)</f>
        <v>7309.660535</v>
      </c>
      <c r="J16" s="53">
        <f>IF(I16=0,0,I16/$C16)</f>
        <v>3.9846027662604144E-2</v>
      </c>
      <c r="K16" s="67">
        <f>SUM(K17:K19)</f>
        <v>9703.59656</v>
      </c>
      <c r="L16" s="53">
        <f>IF(K16=0,0,K16/$C16)</f>
        <v>5.2895722736392495E-2</v>
      </c>
      <c r="M16" s="67">
        <f>SUM(M17:M19)</f>
        <v>10397.49106</v>
      </c>
      <c r="N16" s="53">
        <f>IF(M16=0,0,M16/$C16)</f>
        <v>5.6678243047635496E-2</v>
      </c>
      <c r="O16" s="67">
        <f>SUM(O17:O19)</f>
        <v>12805.304975000003</v>
      </c>
      <c r="P16" s="53">
        <f>IF(O16=0,0,O16/$C16)</f>
        <v>6.9803588527648716E-2</v>
      </c>
      <c r="Q16" s="67">
        <f>SUM(Q17:Q19)</f>
        <v>21825.933475000002</v>
      </c>
      <c r="R16" s="53">
        <f>IF(Q16=0,0,Q16/$C16)</f>
        <v>0.1189763525738077</v>
      </c>
      <c r="S16" s="67">
        <f>SUM(S17:S19)</f>
        <v>20024.352909999998</v>
      </c>
      <c r="T16" s="53">
        <f>IF(S16=0,0,S16/$C16)</f>
        <v>0.10915567366735557</v>
      </c>
      <c r="U16" s="54" t="str">
        <f>IF(C16=(E16+G16+I16+K16+M16+O16+Q16+S16)," ","ERRO NO SOMATÓRIO")</f>
        <v xml:space="preserve"> </v>
      </c>
    </row>
    <row r="17" spans="1:21" s="49" customFormat="1" ht="25.5">
      <c r="A17" s="56" t="s">
        <v>103</v>
      </c>
      <c r="B17" s="57" t="str">
        <f>VLOOKUP($A17,PLAN.A!$E$10:$K$409,2,FALSE)</f>
        <v>SERVIÇOS TÉCNICOS DE PLANEJAMENTO E ACOMPANHAMENTO DA OBRA</v>
      </c>
      <c r="C17" s="68">
        <f>VLOOKUP($A17,PLAN.A!$E$10:$K$409,7,FALSE)</f>
        <v>106548.63</v>
      </c>
      <c r="E17" s="58">
        <f>PLAN.A!K12+PLAN.A!K13+PLAN.A!K14+PLAN.A!K15+PLAN.A!K16+PLAN.A!K17+PLAN.A!K18*1.61%</f>
        <v>38276.350145000004</v>
      </c>
      <c r="F17" s="59">
        <f t="shared" ref="F17:F19" si="0">IF(E17&gt;0,E17/$C17, " ")</f>
        <v>0.35923831348183455</v>
      </c>
      <c r="G17" s="58">
        <f>PLAN.A!K18*4.12%</f>
        <v>2858.8453399999999</v>
      </c>
      <c r="H17" s="59">
        <f t="shared" ref="H17:H19" si="1">IF(G17&gt;0,G17/$C17, " ")</f>
        <v>2.6831366484956209E-2</v>
      </c>
      <c r="I17" s="58">
        <f>PLAN.A!K18*6.63%</f>
        <v>4600.5205349999997</v>
      </c>
      <c r="J17" s="59">
        <f t="shared" ref="J17:J19" si="2">IF(I17&gt;0,I17/$C17, " ")</f>
        <v>4.3177660144480504E-2</v>
      </c>
      <c r="K17" s="58">
        <f>PLAN.A!K18*10.08%</f>
        <v>6994.4565599999996</v>
      </c>
      <c r="L17" s="59">
        <f t="shared" ref="L17:L19" si="3">IF(K17&gt;0,K17/$C17, " ")</f>
        <v>6.5645673341834604E-2</v>
      </c>
      <c r="M17" s="58">
        <f>PLAN.A!K18*11.08%</f>
        <v>7688.3510599999991</v>
      </c>
      <c r="N17" s="59">
        <f t="shared" ref="N17:N19" si="4">IF(M17&gt;0,M17/$C17, " ")</f>
        <v>7.2158140935270579E-2</v>
      </c>
      <c r="O17" s="58">
        <f>PLAN.A!K18*14.55%</f>
        <v>10096.164975000002</v>
      </c>
      <c r="P17" s="59">
        <f t="shared" ref="P17:P19" si="5">IF(O17&gt;0,O17/$C17, " ")</f>
        <v>9.4756403484493434E-2</v>
      </c>
      <c r="Q17" s="58">
        <f>PLAN.A!K18*27.55%</f>
        <v>19116.793475000002</v>
      </c>
      <c r="R17" s="59">
        <f t="shared" ref="R17:R19" si="6">IF(Q17&gt;0,Q17/$C17, " ")</f>
        <v>0.17941848219916109</v>
      </c>
      <c r="S17" s="58">
        <f>C17-E17-G17-I17-K17-M17-O17-Q17</f>
        <v>16917.147909999996</v>
      </c>
      <c r="T17" s="59">
        <f t="shared" ref="T17:T19" si="7">IF(S17&gt;0,S17/$C17, " ")</f>
        <v>0.158773959927969</v>
      </c>
      <c r="U17" s="55" t="str">
        <f t="shared" ref="U17:U77" si="8">IF(C17=(E17+G17+I17+K17+M17+O17+Q17+S17)," ","ERRO NO SOMATÓRIO")</f>
        <v xml:space="preserve"> </v>
      </c>
    </row>
    <row r="18" spans="1:21" s="49" customFormat="1" ht="25.5">
      <c r="A18" s="56" t="s">
        <v>473</v>
      </c>
      <c r="B18" s="57" t="str">
        <f>VLOOKUP($A18,PLAN.A!$E$10:$K$409,2,FALSE)</f>
        <v>LIMPEZA DO TERRENO, MOVIMENTAÇÃO DE TERRA E LOCAÇÃO DA OBRA</v>
      </c>
      <c r="C18" s="68">
        <f>VLOOKUP($A18,PLAN.A!$E$10:$K$409,7,FALSE)</f>
        <v>10916.07</v>
      </c>
      <c r="E18" s="58"/>
      <c r="F18" s="59" t="str">
        <f t="shared" si="0"/>
        <v xml:space="preserve"> </v>
      </c>
      <c r="G18" s="58">
        <f>C18</f>
        <v>10916.07</v>
      </c>
      <c r="H18" s="59">
        <f t="shared" si="1"/>
        <v>1</v>
      </c>
      <c r="I18" s="58"/>
      <c r="J18" s="59" t="str">
        <f t="shared" si="2"/>
        <v xml:space="preserve"> </v>
      </c>
      <c r="K18" s="58"/>
      <c r="L18" s="59" t="str">
        <f t="shared" si="3"/>
        <v xml:space="preserve"> </v>
      </c>
      <c r="M18" s="58"/>
      <c r="N18" s="59" t="str">
        <f t="shared" si="4"/>
        <v xml:space="preserve"> </v>
      </c>
      <c r="O18" s="58"/>
      <c r="P18" s="59" t="str">
        <f t="shared" si="5"/>
        <v xml:space="preserve"> </v>
      </c>
      <c r="Q18" s="58"/>
      <c r="R18" s="59" t="str">
        <f t="shared" si="6"/>
        <v xml:space="preserve"> </v>
      </c>
      <c r="S18" s="58"/>
      <c r="T18" s="59" t="str">
        <f t="shared" si="7"/>
        <v xml:space="preserve"> </v>
      </c>
      <c r="U18" s="54" t="str">
        <f t="shared" si="8"/>
        <v xml:space="preserve"> </v>
      </c>
    </row>
    <row r="19" spans="1:21" s="49" customFormat="1" ht="15.75">
      <c r="A19" s="56" t="s">
        <v>474</v>
      </c>
      <c r="B19" s="57" t="str">
        <f>VLOOKUP($A19,PLAN.A!$E$10:$K$409,2,FALSE)</f>
        <v>MOBILIZAÇÃO/DESMOBILIZAÇÃO E CANTEIRO DE OBRAS</v>
      </c>
      <c r="C19" s="68">
        <f>VLOOKUP($A19,PLAN.A!$E$10:$K$409,7,FALSE)</f>
        <v>65982.959999999992</v>
      </c>
      <c r="E19" s="58"/>
      <c r="F19" s="59" t="str">
        <f t="shared" si="0"/>
        <v xml:space="preserve"> </v>
      </c>
      <c r="G19" s="58">
        <f>PLAN.A!K25*0.75+PLAN.A!K26+PLAN.A!K27+PLAN.A!K28+PLAN.A!K29+PLAN.A!J30+PLAN.A!J31</f>
        <v>49330.054999999993</v>
      </c>
      <c r="H19" s="59">
        <f t="shared" si="1"/>
        <v>0.7476180971572054</v>
      </c>
      <c r="I19" s="58">
        <f>PLAN.A!J30+PLAN.A!J31</f>
        <v>2709.1400000000003</v>
      </c>
      <c r="J19" s="59">
        <f t="shared" si="2"/>
        <v>4.1058176232166621E-2</v>
      </c>
      <c r="K19" s="58">
        <f>PLAN.A!J30+PLAN.A!J31</f>
        <v>2709.1400000000003</v>
      </c>
      <c r="L19" s="59">
        <f t="shared" si="3"/>
        <v>4.1058176232166621E-2</v>
      </c>
      <c r="M19" s="58">
        <f>PLAN.A!J30+PLAN.A!J31</f>
        <v>2709.1400000000003</v>
      </c>
      <c r="N19" s="59">
        <f t="shared" si="4"/>
        <v>4.1058176232166621E-2</v>
      </c>
      <c r="O19" s="58">
        <f>PLAN.A!J30+PLAN.A!J31</f>
        <v>2709.1400000000003</v>
      </c>
      <c r="P19" s="59">
        <f t="shared" si="5"/>
        <v>4.1058176232166621E-2</v>
      </c>
      <c r="Q19" s="58">
        <f>PLAN.A!J30+PLAN.A!J31</f>
        <v>2709.1400000000003</v>
      </c>
      <c r="R19" s="59">
        <f t="shared" si="6"/>
        <v>4.1058176232166621E-2</v>
      </c>
      <c r="S19" s="58">
        <f>PLAN.A!J30+PLAN.A!J31+PLAN.A!K25*0.25</f>
        <v>3107.2050000000004</v>
      </c>
      <c r="T19" s="59">
        <f t="shared" si="7"/>
        <v>4.709102168196154E-2</v>
      </c>
      <c r="U19" s="54" t="str">
        <f t="shared" si="8"/>
        <v xml:space="preserve"> </v>
      </c>
    </row>
    <row r="20" spans="1:21" s="55" customFormat="1" ht="15.75">
      <c r="A20" s="52">
        <v>2</v>
      </c>
      <c r="B20" s="52" t="str">
        <f>VLOOKUP($A20,PLAN.A!$E$10:$K$409,2,FALSE)</f>
        <v>INFRAESTRUTURA E SUPERESTRUTURA</v>
      </c>
      <c r="C20" s="169">
        <f>VLOOKUP($A20,PLAN.A!$E$10:$K$409,7,FALSE)</f>
        <v>410019.95000000007</v>
      </c>
      <c r="D20" s="136"/>
      <c r="E20" s="67">
        <f>SUM(E21:E25)</f>
        <v>0</v>
      </c>
      <c r="F20" s="53">
        <f>IF(E20=0,0,E20/$C20)</f>
        <v>0</v>
      </c>
      <c r="G20" s="67">
        <f>SUM(G21:G25)</f>
        <v>32194.31</v>
      </c>
      <c r="H20" s="53">
        <f>IF(G20=0,0,G20/$C20)</f>
        <v>7.8518886702951887E-2</v>
      </c>
      <c r="I20" s="67">
        <f>SUM(I21:I25)</f>
        <v>149091.97</v>
      </c>
      <c r="J20" s="53">
        <f>IF(I20=0,0,I20/$C20)</f>
        <v>0.3636212579412294</v>
      </c>
      <c r="K20" s="67">
        <f>SUM(K21:K25)</f>
        <v>228733.67</v>
      </c>
      <c r="L20" s="53">
        <f>IF(K20=0,0,K20/$C20)</f>
        <v>0.55785985535581861</v>
      </c>
      <c r="M20" s="67">
        <f>SUM(M21:M25)</f>
        <v>0</v>
      </c>
      <c r="N20" s="53">
        <f>IF(M20=0,0,M20/$C20)</f>
        <v>0</v>
      </c>
      <c r="O20" s="67">
        <f>SUM(O21:O25)</f>
        <v>0</v>
      </c>
      <c r="P20" s="53">
        <f>IF(O20=0,0,O20/$C20)</f>
        <v>0</v>
      </c>
      <c r="Q20" s="67">
        <f>SUM(Q21:Q25)</f>
        <v>0</v>
      </c>
      <c r="R20" s="53">
        <f>IF(Q20=0,0,Q20/$C20)</f>
        <v>0</v>
      </c>
      <c r="S20" s="67">
        <f>SUM(S21:S25)</f>
        <v>0</v>
      </c>
      <c r="T20" s="53">
        <f>IF(S20=0,0,S20/$C20)</f>
        <v>0</v>
      </c>
      <c r="U20" s="54" t="str">
        <f t="shared" si="8"/>
        <v xml:space="preserve"> </v>
      </c>
    </row>
    <row r="21" spans="1:21" s="49" customFormat="1" ht="15.75">
      <c r="A21" s="56" t="s">
        <v>475</v>
      </c>
      <c r="B21" s="57" t="str">
        <f>VLOOKUP($A21,PLAN.A!$E$10:$K$409,2,FALSE)</f>
        <v>FUNDAÇÃO - ESTACAS</v>
      </c>
      <c r="C21" s="68">
        <f>VLOOKUP($A21,PLAN.A!$E$10:$K$409,7,FALSE)</f>
        <v>32194.31</v>
      </c>
      <c r="E21" s="58"/>
      <c r="F21" s="59" t="str">
        <f t="shared" ref="F21:F25" si="9">IF(E21&gt;0,E21/$C21, " ")</f>
        <v xml:space="preserve"> </v>
      </c>
      <c r="G21" s="58">
        <f>C21</f>
        <v>32194.31</v>
      </c>
      <c r="H21" s="59">
        <f t="shared" ref="H21:H25" si="10">IF(G21&gt;0,G21/$C21, " ")</f>
        <v>1</v>
      </c>
      <c r="I21" s="58"/>
      <c r="J21" s="59" t="str">
        <f t="shared" ref="J21:J25" si="11">IF(I21&gt;0,I21/$C21, " ")</f>
        <v xml:space="preserve"> </v>
      </c>
      <c r="K21" s="58"/>
      <c r="L21" s="59" t="str">
        <f t="shared" ref="L21:L25" si="12">IF(K21&gt;0,K21/$C21, " ")</f>
        <v xml:space="preserve"> </v>
      </c>
      <c r="M21" s="58"/>
      <c r="N21" s="59" t="str">
        <f t="shared" ref="N21:N25" si="13">IF(M21&gt;0,M21/$C21, " ")</f>
        <v xml:space="preserve"> </v>
      </c>
      <c r="O21" s="58"/>
      <c r="P21" s="59" t="str">
        <f t="shared" ref="P21:P25" si="14">IF(O21&gt;0,O21/$C21, " ")</f>
        <v xml:space="preserve"> </v>
      </c>
      <c r="Q21" s="58"/>
      <c r="R21" s="59" t="str">
        <f t="shared" ref="R21:R25" si="15">IF(Q21&gt;0,Q21/$C21, " ")</f>
        <v xml:space="preserve"> </v>
      </c>
      <c r="S21" s="58"/>
      <c r="T21" s="59" t="str">
        <f t="shared" ref="T21:T25" si="16">IF(S21&gt;0,S21/$C21, " ")</f>
        <v xml:space="preserve"> </v>
      </c>
      <c r="U21" s="54" t="str">
        <f t="shared" si="8"/>
        <v xml:space="preserve"> </v>
      </c>
    </row>
    <row r="22" spans="1:21" s="49" customFormat="1" ht="15.75">
      <c r="A22" s="56" t="s">
        <v>476</v>
      </c>
      <c r="B22" s="57" t="str">
        <f>VLOOKUP($A22,PLAN.A!$E$10:$K$409,2,FALSE)</f>
        <v>FUNDAÇÃO - BLOCOS DE COROAMENTO E BALDRAMES</v>
      </c>
      <c r="C22" s="68">
        <f>VLOOKUP($A22,PLAN.A!$E$10:$K$409,7,FALSE)</f>
        <v>122569.78</v>
      </c>
      <c r="E22" s="58"/>
      <c r="F22" s="59" t="str">
        <f t="shared" si="9"/>
        <v xml:space="preserve"> </v>
      </c>
      <c r="G22" s="58"/>
      <c r="H22" s="59" t="str">
        <f t="shared" si="10"/>
        <v xml:space="preserve"> </v>
      </c>
      <c r="I22" s="58">
        <f>C22</f>
        <v>122569.78</v>
      </c>
      <c r="J22" s="59">
        <f t="shared" si="11"/>
        <v>1</v>
      </c>
      <c r="K22" s="58"/>
      <c r="L22" s="59" t="str">
        <f t="shared" si="12"/>
        <v xml:space="preserve"> </v>
      </c>
      <c r="M22" s="58"/>
      <c r="N22" s="59" t="str">
        <f t="shared" si="13"/>
        <v xml:space="preserve"> </v>
      </c>
      <c r="O22" s="58"/>
      <c r="P22" s="59" t="str">
        <f t="shared" si="14"/>
        <v xml:space="preserve"> </v>
      </c>
      <c r="Q22" s="58"/>
      <c r="R22" s="59" t="str">
        <f t="shared" si="15"/>
        <v xml:space="preserve"> </v>
      </c>
      <c r="S22" s="58"/>
      <c r="T22" s="59" t="str">
        <f t="shared" si="16"/>
        <v xml:space="preserve"> </v>
      </c>
      <c r="U22" s="54" t="str">
        <f t="shared" si="8"/>
        <v xml:space="preserve"> </v>
      </c>
    </row>
    <row r="23" spans="1:21" s="49" customFormat="1" ht="15.75">
      <c r="A23" s="56" t="s">
        <v>477</v>
      </c>
      <c r="B23" s="57" t="str">
        <f>VLOOKUP($A23,PLAN.A!$E$10:$K$409,2,FALSE)</f>
        <v>PILARES</v>
      </c>
      <c r="C23" s="68">
        <f>VLOOKUP($A23,PLAN.A!$E$10:$K$409,7,FALSE)</f>
        <v>26522.19</v>
      </c>
      <c r="E23" s="58"/>
      <c r="F23" s="59" t="str">
        <f t="shared" si="9"/>
        <v xml:space="preserve"> </v>
      </c>
      <c r="G23" s="58"/>
      <c r="H23" s="59" t="str">
        <f t="shared" si="10"/>
        <v xml:space="preserve"> </v>
      </c>
      <c r="I23" s="58">
        <f>C23</f>
        <v>26522.19</v>
      </c>
      <c r="J23" s="59">
        <f t="shared" si="11"/>
        <v>1</v>
      </c>
      <c r="K23" s="58"/>
      <c r="L23" s="59" t="str">
        <f t="shared" si="12"/>
        <v xml:space="preserve"> </v>
      </c>
      <c r="M23" s="58"/>
      <c r="N23" s="59" t="str">
        <f t="shared" si="13"/>
        <v xml:space="preserve"> </v>
      </c>
      <c r="O23" s="58"/>
      <c r="P23" s="59" t="str">
        <f t="shared" si="14"/>
        <v xml:space="preserve"> </v>
      </c>
      <c r="Q23" s="58"/>
      <c r="R23" s="59" t="str">
        <f t="shared" si="15"/>
        <v xml:space="preserve"> </v>
      </c>
      <c r="S23" s="58"/>
      <c r="T23" s="59" t="str">
        <f t="shared" si="16"/>
        <v xml:space="preserve"> </v>
      </c>
      <c r="U23" s="54" t="str">
        <f t="shared" si="8"/>
        <v xml:space="preserve"> </v>
      </c>
    </row>
    <row r="24" spans="1:21" s="49" customFormat="1" ht="15.75">
      <c r="A24" s="56" t="s">
        <v>478</v>
      </c>
      <c r="B24" s="57" t="str">
        <f>VLOOKUP($A24,PLAN.A!$E$10:$K$409,2,FALSE)</f>
        <v>VIGAS</v>
      </c>
      <c r="C24" s="68">
        <f>VLOOKUP($A24,PLAN.A!$E$10:$K$409,7,FALSE)</f>
        <v>96666.25</v>
      </c>
      <c r="E24" s="58"/>
      <c r="F24" s="59" t="str">
        <f t="shared" si="9"/>
        <v xml:space="preserve"> </v>
      </c>
      <c r="G24" s="58"/>
      <c r="H24" s="59" t="str">
        <f t="shared" si="10"/>
        <v xml:space="preserve"> </v>
      </c>
      <c r="I24" s="58"/>
      <c r="J24" s="59" t="str">
        <f t="shared" si="11"/>
        <v xml:space="preserve"> </v>
      </c>
      <c r="K24" s="58">
        <f>C24</f>
        <v>96666.25</v>
      </c>
      <c r="L24" s="59">
        <f t="shared" si="12"/>
        <v>1</v>
      </c>
      <c r="M24" s="58"/>
      <c r="N24" s="59" t="str">
        <f t="shared" si="13"/>
        <v xml:space="preserve"> </v>
      </c>
      <c r="O24" s="58"/>
      <c r="P24" s="59" t="str">
        <f t="shared" si="14"/>
        <v xml:space="preserve"> </v>
      </c>
      <c r="Q24" s="58"/>
      <c r="R24" s="59" t="str">
        <f t="shared" si="15"/>
        <v xml:space="preserve"> </v>
      </c>
      <c r="S24" s="58"/>
      <c r="T24" s="59" t="str">
        <f t="shared" si="16"/>
        <v xml:space="preserve"> </v>
      </c>
      <c r="U24" s="54" t="str">
        <f t="shared" si="8"/>
        <v xml:space="preserve"> </v>
      </c>
    </row>
    <row r="25" spans="1:21" s="49" customFormat="1" ht="15.75">
      <c r="A25" s="56" t="s">
        <v>479</v>
      </c>
      <c r="B25" s="57" t="str">
        <f>VLOOKUP($A25,PLAN.A!$E$10:$K$409,2,FALSE)</f>
        <v>LAJE PRÉ-FABRICADA</v>
      </c>
      <c r="C25" s="68">
        <f>VLOOKUP($A25,PLAN.A!$E$10:$K$409,7,FALSE)</f>
        <v>132067.42000000001</v>
      </c>
      <c r="E25" s="58"/>
      <c r="F25" s="59" t="str">
        <f t="shared" si="9"/>
        <v xml:space="preserve"> </v>
      </c>
      <c r="G25" s="58"/>
      <c r="H25" s="59" t="str">
        <f t="shared" si="10"/>
        <v xml:space="preserve"> </v>
      </c>
      <c r="I25" s="58"/>
      <c r="J25" s="59" t="str">
        <f t="shared" si="11"/>
        <v xml:space="preserve"> </v>
      </c>
      <c r="K25" s="58">
        <f>C25</f>
        <v>132067.42000000001</v>
      </c>
      <c r="L25" s="59">
        <f t="shared" si="12"/>
        <v>1</v>
      </c>
      <c r="M25" s="58"/>
      <c r="N25" s="59" t="str">
        <f t="shared" si="13"/>
        <v xml:space="preserve"> </v>
      </c>
      <c r="O25" s="58"/>
      <c r="P25" s="59" t="str">
        <f t="shared" si="14"/>
        <v xml:space="preserve"> </v>
      </c>
      <c r="Q25" s="58"/>
      <c r="R25" s="59" t="str">
        <f t="shared" si="15"/>
        <v xml:space="preserve"> </v>
      </c>
      <c r="S25" s="58"/>
      <c r="T25" s="59" t="str">
        <f t="shared" si="16"/>
        <v xml:space="preserve"> </v>
      </c>
      <c r="U25" s="54" t="str">
        <f t="shared" si="8"/>
        <v xml:space="preserve"> </v>
      </c>
    </row>
    <row r="26" spans="1:21" s="55" customFormat="1" ht="15.75">
      <c r="A26" s="52">
        <v>3</v>
      </c>
      <c r="B26" s="52" t="str">
        <f>VLOOKUP($A26,PLAN.A!$E$10:$K$409,2,FALSE)</f>
        <v>COBERTURA</v>
      </c>
      <c r="C26" s="169">
        <f>VLOOKUP($A26,PLAN.A!$E$10:$K$409,7,FALSE)</f>
        <v>310509.05</v>
      </c>
      <c r="D26" s="136"/>
      <c r="E26" s="67">
        <f>SUM(E27:E31)</f>
        <v>0</v>
      </c>
      <c r="F26" s="53">
        <f>IF(E26=0,0,E26/$C26)</f>
        <v>0</v>
      </c>
      <c r="G26" s="67">
        <f>SUM(G27:G31)</f>
        <v>0</v>
      </c>
      <c r="H26" s="53">
        <f>IF(G26=0,0,G26/$C26)</f>
        <v>0</v>
      </c>
      <c r="I26" s="67">
        <f>SUM(I27:I31)</f>
        <v>0</v>
      </c>
      <c r="J26" s="53">
        <f>IF(I26=0,0,I26/$C26)</f>
        <v>0</v>
      </c>
      <c r="K26" s="67">
        <f>SUM(K27:K31)</f>
        <v>0</v>
      </c>
      <c r="L26" s="53">
        <f>IF(K26=0,0,K26/$C26)</f>
        <v>0</v>
      </c>
      <c r="M26" s="67">
        <f>SUM(M27:M31)</f>
        <v>174402.95</v>
      </c>
      <c r="N26" s="53">
        <f>IF(M26=0,0,M26/$C26)</f>
        <v>0.56166784832841432</v>
      </c>
      <c r="O26" s="67">
        <f>SUM(O27:O31)</f>
        <v>136106.1</v>
      </c>
      <c r="P26" s="53">
        <f>IF(O26=0,0,O26/$C26)</f>
        <v>0.43833215167158579</v>
      </c>
      <c r="Q26" s="67">
        <f>SUM(Q27:Q31)</f>
        <v>0</v>
      </c>
      <c r="R26" s="53">
        <f>IF(Q26=0,0,Q26/$C26)</f>
        <v>0</v>
      </c>
      <c r="S26" s="67">
        <f>SUM(S27:S31)</f>
        <v>0</v>
      </c>
      <c r="T26" s="53">
        <f>IF(S26=0,0,S26/$C26)</f>
        <v>0</v>
      </c>
      <c r="U26" s="54" t="str">
        <f t="shared" si="8"/>
        <v xml:space="preserve"> </v>
      </c>
    </row>
    <row r="27" spans="1:21" s="49" customFormat="1" ht="15.75">
      <c r="A27" s="56" t="s">
        <v>480</v>
      </c>
      <c r="B27" s="57" t="str">
        <f>VLOOKUP($A27,PLAN.A!$E$10:$K$409,2,FALSE)</f>
        <v>ESTRUTURA E TELHADO</v>
      </c>
      <c r="C27" s="68">
        <f>VLOOKUP($A27,PLAN.A!$E$10:$K$409,7,FALSE)</f>
        <v>139940.95000000001</v>
      </c>
      <c r="E27" s="58"/>
      <c r="F27" s="59" t="str">
        <f t="shared" ref="F27:F31" si="17">IF(E27&gt;0,E27/$C27, " ")</f>
        <v xml:space="preserve"> </v>
      </c>
      <c r="G27" s="58"/>
      <c r="H27" s="59" t="str">
        <f t="shared" ref="H27:H31" si="18">IF(G27&gt;0,G27/$C27, " ")</f>
        <v xml:space="preserve"> </v>
      </c>
      <c r="I27" s="58"/>
      <c r="J27" s="59" t="str">
        <f t="shared" ref="J27:J31" si="19">IF(I27&gt;0,I27/$C27, " ")</f>
        <v xml:space="preserve"> </v>
      </c>
      <c r="K27" s="58"/>
      <c r="L27" s="59" t="str">
        <f t="shared" ref="L27:L31" si="20">IF(K27&gt;0,K27/$C27, " ")</f>
        <v xml:space="preserve"> </v>
      </c>
      <c r="M27" s="58">
        <f>C27</f>
        <v>139940.95000000001</v>
      </c>
      <c r="N27" s="59">
        <f t="shared" ref="N27:N31" si="21">IF(M27&gt;0,M27/$C27, " ")</f>
        <v>1</v>
      </c>
      <c r="O27" s="58"/>
      <c r="P27" s="59" t="str">
        <f t="shared" ref="P27:P31" si="22">IF(O27&gt;0,O27/$C27, " ")</f>
        <v xml:space="preserve"> </v>
      </c>
      <c r="Q27" s="58"/>
      <c r="R27" s="59" t="str">
        <f t="shared" ref="R27:R31" si="23">IF(Q27&gt;0,Q27/$C27, " ")</f>
        <v xml:space="preserve"> </v>
      </c>
      <c r="S27" s="58"/>
      <c r="T27" s="59" t="str">
        <f t="shared" ref="T27:T31" si="24">IF(S27&gt;0,S27/$C27, " ")</f>
        <v xml:space="preserve"> </v>
      </c>
      <c r="U27" s="54" t="str">
        <f t="shared" si="8"/>
        <v xml:space="preserve"> </v>
      </c>
    </row>
    <row r="28" spans="1:21" s="49" customFormat="1" ht="15.75">
      <c r="A28" s="56" t="s">
        <v>481</v>
      </c>
      <c r="B28" s="57" t="str">
        <f>VLOOKUP($A28,PLAN.A!$E$10:$K$409,2,FALSE)</f>
        <v>BEIRAL COM FECHAMENTO EM PLACAS CIMENTÍCEAS</v>
      </c>
      <c r="C28" s="68">
        <f>VLOOKUP($A28,PLAN.A!$E$10:$K$409,7,FALSE)</f>
        <v>121170.25</v>
      </c>
      <c r="E28" s="58"/>
      <c r="F28" s="59" t="str">
        <f t="shared" si="17"/>
        <v xml:space="preserve"> </v>
      </c>
      <c r="G28" s="58"/>
      <c r="H28" s="59" t="str">
        <f t="shared" si="18"/>
        <v xml:space="preserve"> </v>
      </c>
      <c r="I28" s="58"/>
      <c r="J28" s="59" t="str">
        <f t="shared" si="19"/>
        <v xml:space="preserve"> </v>
      </c>
      <c r="K28" s="58"/>
      <c r="L28" s="59" t="str">
        <f t="shared" si="20"/>
        <v xml:space="preserve"> </v>
      </c>
      <c r="M28" s="58"/>
      <c r="N28" s="59" t="str">
        <f t="shared" si="21"/>
        <v xml:space="preserve"> </v>
      </c>
      <c r="O28" s="58">
        <f>C28</f>
        <v>121170.25</v>
      </c>
      <c r="P28" s="59">
        <f t="shared" si="22"/>
        <v>1</v>
      </c>
      <c r="Q28" s="58"/>
      <c r="R28" s="59" t="str">
        <f t="shared" si="23"/>
        <v xml:space="preserve"> </v>
      </c>
      <c r="S28" s="58"/>
      <c r="T28" s="59" t="str">
        <f t="shared" si="24"/>
        <v xml:space="preserve"> </v>
      </c>
      <c r="U28" s="54" t="str">
        <f t="shared" si="8"/>
        <v xml:space="preserve"> </v>
      </c>
    </row>
    <row r="29" spans="1:21" s="49" customFormat="1" ht="15.75">
      <c r="A29" s="56" t="s">
        <v>482</v>
      </c>
      <c r="B29" s="57" t="str">
        <f>VLOOKUP($A29,PLAN.A!$E$10:$K$409,2,FALSE)</f>
        <v>ÁREA IMPERMEABILIZADA - PREPARO E REGULARIZAÇÃO</v>
      </c>
      <c r="C29" s="68">
        <f>VLOOKUP($A29,PLAN.A!$E$10:$K$409,7,FALSE)</f>
        <v>13925.77</v>
      </c>
      <c r="E29" s="58"/>
      <c r="F29" s="59" t="str">
        <f t="shared" si="17"/>
        <v xml:space="preserve"> </v>
      </c>
      <c r="G29" s="58"/>
      <c r="H29" s="59" t="str">
        <f t="shared" si="18"/>
        <v xml:space="preserve"> </v>
      </c>
      <c r="I29" s="58"/>
      <c r="J29" s="59" t="str">
        <f t="shared" si="19"/>
        <v xml:space="preserve"> </v>
      </c>
      <c r="K29" s="58"/>
      <c r="L29" s="59" t="str">
        <f t="shared" si="20"/>
        <v xml:space="preserve"> </v>
      </c>
      <c r="M29" s="58">
        <f>C29</f>
        <v>13925.77</v>
      </c>
      <c r="N29" s="59">
        <f t="shared" si="21"/>
        <v>1</v>
      </c>
      <c r="O29" s="58"/>
      <c r="P29" s="59" t="str">
        <f t="shared" si="22"/>
        <v xml:space="preserve"> </v>
      </c>
      <c r="Q29" s="58"/>
      <c r="R29" s="59" t="str">
        <f t="shared" si="23"/>
        <v xml:space="preserve"> </v>
      </c>
      <c r="S29" s="58"/>
      <c r="T29" s="59" t="str">
        <f t="shared" si="24"/>
        <v xml:space="preserve"> </v>
      </c>
      <c r="U29" s="54" t="str">
        <f t="shared" si="8"/>
        <v xml:space="preserve"> </v>
      </c>
    </row>
    <row r="30" spans="1:21" s="49" customFormat="1" ht="25.5">
      <c r="A30" s="56" t="s">
        <v>483</v>
      </c>
      <c r="B30" s="57" t="str">
        <f>VLOOKUP($A30,PLAN.A!$E$10:$K$409,2,FALSE)</f>
        <v>ÁREA IMPERMEABILIZADA - MANTA ASFÁLTICA E PROTEÇÃO MECÂNICA</v>
      </c>
      <c r="C30" s="68">
        <f>VLOOKUP($A30,PLAN.A!$E$10:$K$409,7,FALSE)</f>
        <v>20536.23</v>
      </c>
      <c r="E30" s="58"/>
      <c r="F30" s="59" t="str">
        <f t="shared" si="17"/>
        <v xml:space="preserve"> </v>
      </c>
      <c r="G30" s="58"/>
      <c r="H30" s="59" t="str">
        <f t="shared" si="18"/>
        <v xml:space="preserve"> </v>
      </c>
      <c r="I30" s="58"/>
      <c r="J30" s="59" t="str">
        <f t="shared" si="19"/>
        <v xml:space="preserve"> </v>
      </c>
      <c r="K30" s="58"/>
      <c r="L30" s="59" t="str">
        <f t="shared" si="20"/>
        <v xml:space="preserve"> </v>
      </c>
      <c r="M30" s="58">
        <f>C30</f>
        <v>20536.23</v>
      </c>
      <c r="N30" s="59">
        <f t="shared" si="21"/>
        <v>1</v>
      </c>
      <c r="O30" s="58"/>
      <c r="P30" s="59" t="str">
        <f t="shared" si="22"/>
        <v xml:space="preserve"> </v>
      </c>
      <c r="Q30" s="58"/>
      <c r="R30" s="59" t="str">
        <f t="shared" si="23"/>
        <v xml:space="preserve"> </v>
      </c>
      <c r="S30" s="58"/>
      <c r="T30" s="59" t="str">
        <f t="shared" si="24"/>
        <v xml:space="preserve"> </v>
      </c>
      <c r="U30" s="54" t="str">
        <f t="shared" si="8"/>
        <v xml:space="preserve"> </v>
      </c>
    </row>
    <row r="31" spans="1:21" s="49" customFormat="1" ht="15.75">
      <c r="A31" s="56" t="s">
        <v>484</v>
      </c>
      <c r="B31" s="57" t="str">
        <f>VLOOKUP($A31,PLAN.A!$E$10:$K$409,2,FALSE)</f>
        <v>CALHAS E RUFOS</v>
      </c>
      <c r="C31" s="68">
        <f>VLOOKUP($A31,PLAN.A!$E$10:$K$409,7,FALSE)</f>
        <v>14935.849999999999</v>
      </c>
      <c r="E31" s="58"/>
      <c r="F31" s="59" t="str">
        <f t="shared" si="17"/>
        <v xml:space="preserve"> </v>
      </c>
      <c r="G31" s="58"/>
      <c r="H31" s="59" t="str">
        <f t="shared" si="18"/>
        <v xml:space="preserve"> </v>
      </c>
      <c r="I31" s="58"/>
      <c r="J31" s="59" t="str">
        <f t="shared" si="19"/>
        <v xml:space="preserve"> </v>
      </c>
      <c r="K31" s="58"/>
      <c r="L31" s="59" t="str">
        <f t="shared" si="20"/>
        <v xml:space="preserve"> </v>
      </c>
      <c r="M31" s="58"/>
      <c r="N31" s="59" t="str">
        <f t="shared" si="21"/>
        <v xml:space="preserve"> </v>
      </c>
      <c r="O31" s="58">
        <f>C31</f>
        <v>14935.849999999999</v>
      </c>
      <c r="P31" s="59">
        <f t="shared" si="22"/>
        <v>1</v>
      </c>
      <c r="Q31" s="58"/>
      <c r="R31" s="59" t="str">
        <f t="shared" si="23"/>
        <v xml:space="preserve"> </v>
      </c>
      <c r="S31" s="58"/>
      <c r="T31" s="59" t="str">
        <f t="shared" si="24"/>
        <v xml:space="preserve"> </v>
      </c>
      <c r="U31" s="54" t="str">
        <f t="shared" si="8"/>
        <v xml:space="preserve"> </v>
      </c>
    </row>
    <row r="32" spans="1:21" s="55" customFormat="1" ht="15.75">
      <c r="A32" s="52">
        <v>4</v>
      </c>
      <c r="B32" s="52" t="str">
        <f>VLOOKUP($A32,PLAN.A!$E$10:$K$409,2,FALSE)</f>
        <v>ALVENARIA DE VEDAÇÃO E REVESTIMENTOS BRUTOS</v>
      </c>
      <c r="C32" s="169">
        <f>VLOOKUP($A32,PLAN.A!$E$10:$K$409,7,FALSE)</f>
        <v>150329.24</v>
      </c>
      <c r="D32" s="136"/>
      <c r="E32" s="67">
        <f>SUM(E33:E35)</f>
        <v>0</v>
      </c>
      <c r="F32" s="53">
        <f>IF(E32=0,0,E32/$C32)</f>
        <v>0</v>
      </c>
      <c r="G32" s="67">
        <f>SUM(G33:G35)</f>
        <v>0</v>
      </c>
      <c r="H32" s="53">
        <f>IF(G32=0,0,G32/$C32)</f>
        <v>0</v>
      </c>
      <c r="I32" s="67">
        <f>SUM(I33:I35)</f>
        <v>0</v>
      </c>
      <c r="J32" s="53">
        <f>IF(I32=0,0,I32/$C32)</f>
        <v>0</v>
      </c>
      <c r="K32" s="67">
        <f>SUM(K33:K35)</f>
        <v>0</v>
      </c>
      <c r="L32" s="53">
        <f>IF(K32=0,0,K32/$C32)</f>
        <v>0</v>
      </c>
      <c r="M32" s="67">
        <f>SUM(M33:M35)</f>
        <v>77222.259999999995</v>
      </c>
      <c r="N32" s="53">
        <f>IF(M32=0,0,M32/$C32)</f>
        <v>0.51368755672549138</v>
      </c>
      <c r="O32" s="67">
        <f>SUM(O33:O35)</f>
        <v>73106.98</v>
      </c>
      <c r="P32" s="53">
        <f>IF(O32=0,0,O32/$C32)</f>
        <v>0.48631244327450868</v>
      </c>
      <c r="Q32" s="67">
        <f>SUM(Q33:Q35)</f>
        <v>0</v>
      </c>
      <c r="R32" s="53">
        <f>IF(Q32=0,0,Q32/$C32)</f>
        <v>0</v>
      </c>
      <c r="S32" s="67">
        <f>SUM(S33:S35)</f>
        <v>0</v>
      </c>
      <c r="T32" s="53">
        <f>IF(S32=0,0,S32/$C32)</f>
        <v>0</v>
      </c>
      <c r="U32" s="54" t="str">
        <f t="shared" si="8"/>
        <v xml:space="preserve"> </v>
      </c>
    </row>
    <row r="33" spans="1:21" s="49" customFormat="1" ht="15.75">
      <c r="A33" s="56" t="s">
        <v>485</v>
      </c>
      <c r="B33" s="57" t="str">
        <f>VLOOKUP($A33,PLAN.A!$E$10:$K$409,2,FALSE)</f>
        <v>ALVENARIA DE VEDAÇÃO</v>
      </c>
      <c r="C33" s="68">
        <f>VLOOKUP($A33,PLAN.A!$E$10:$K$409,7,FALSE)</f>
        <v>77222.259999999995</v>
      </c>
      <c r="E33" s="58"/>
      <c r="F33" s="59" t="str">
        <f t="shared" ref="F33:F35" si="25">IF(E33&gt;0,E33/$C33, " ")</f>
        <v xml:space="preserve"> </v>
      </c>
      <c r="G33" s="58"/>
      <c r="H33" s="59" t="str">
        <f t="shared" ref="H33:H35" si="26">IF(G33&gt;0,G33/$C33, " ")</f>
        <v xml:space="preserve"> </v>
      </c>
      <c r="I33" s="58"/>
      <c r="J33" s="59" t="str">
        <f t="shared" ref="J33:J35" si="27">IF(I33&gt;0,I33/$C33, " ")</f>
        <v xml:space="preserve"> </v>
      </c>
      <c r="K33" s="58"/>
      <c r="L33" s="59" t="str">
        <f t="shared" ref="L33:L35" si="28">IF(K33&gt;0,K33/$C33, " ")</f>
        <v xml:space="preserve"> </v>
      </c>
      <c r="M33" s="58">
        <f>C33</f>
        <v>77222.259999999995</v>
      </c>
      <c r="N33" s="59">
        <f t="shared" ref="N33:N35" si="29">IF(M33&gt;0,M33/$C33, " ")</f>
        <v>1</v>
      </c>
      <c r="O33" s="58"/>
      <c r="P33" s="59" t="str">
        <f t="shared" ref="P33:P35" si="30">IF(O33&gt;0,O33/$C33, " ")</f>
        <v xml:space="preserve"> </v>
      </c>
      <c r="Q33" s="58"/>
      <c r="R33" s="59" t="str">
        <f t="shared" ref="R33:R35" si="31">IF(Q33&gt;0,Q33/$C33, " ")</f>
        <v xml:space="preserve"> </v>
      </c>
      <c r="S33" s="58"/>
      <c r="T33" s="59" t="str">
        <f t="shared" ref="T33:T35" si="32">IF(S33&gt;0,S33/$C33, " ")</f>
        <v xml:space="preserve"> </v>
      </c>
      <c r="U33" s="54" t="str">
        <f t="shared" si="8"/>
        <v xml:space="preserve"> </v>
      </c>
    </row>
    <row r="34" spans="1:21" s="49" customFormat="1" ht="15.75">
      <c r="A34" s="56" t="s">
        <v>486</v>
      </c>
      <c r="B34" s="57" t="str">
        <f>VLOOKUP($A34,PLAN.A!$E$10:$K$409,2,FALSE)</f>
        <v>REVESTIMENTOS BRUTOS EM TETOS</v>
      </c>
      <c r="C34" s="68">
        <f>VLOOKUP($A34,PLAN.A!$E$10:$K$409,7,FALSE)</f>
        <v>8340.7999999999993</v>
      </c>
      <c r="E34" s="58"/>
      <c r="F34" s="59" t="str">
        <f t="shared" si="25"/>
        <v xml:space="preserve"> </v>
      </c>
      <c r="G34" s="58"/>
      <c r="H34" s="59" t="str">
        <f t="shared" si="26"/>
        <v xml:space="preserve"> </v>
      </c>
      <c r="I34" s="58"/>
      <c r="J34" s="59" t="str">
        <f t="shared" si="27"/>
        <v xml:space="preserve"> </v>
      </c>
      <c r="K34" s="58"/>
      <c r="L34" s="59" t="str">
        <f t="shared" si="28"/>
        <v xml:space="preserve"> </v>
      </c>
      <c r="M34" s="58"/>
      <c r="N34" s="59" t="str">
        <f t="shared" si="29"/>
        <v xml:space="preserve"> </v>
      </c>
      <c r="O34" s="58">
        <f>C34</f>
        <v>8340.7999999999993</v>
      </c>
      <c r="P34" s="59">
        <f t="shared" si="30"/>
        <v>1</v>
      </c>
      <c r="Q34" s="58"/>
      <c r="R34" s="59" t="str">
        <f t="shared" si="31"/>
        <v xml:space="preserve"> </v>
      </c>
      <c r="S34" s="58"/>
      <c r="T34" s="59" t="str">
        <f t="shared" si="32"/>
        <v xml:space="preserve"> </v>
      </c>
      <c r="U34" s="54" t="str">
        <f t="shared" si="8"/>
        <v xml:space="preserve"> </v>
      </c>
    </row>
    <row r="35" spans="1:21" s="49" customFormat="1" ht="15.75">
      <c r="A35" s="56" t="s">
        <v>487</v>
      </c>
      <c r="B35" s="57" t="str">
        <f>VLOOKUP($A35,PLAN.A!$E$10:$K$409,2,FALSE)</f>
        <v>REVESTIMENTOS BRUTOS EM PAREDES</v>
      </c>
      <c r="C35" s="68">
        <f>VLOOKUP($A35,PLAN.A!$E$10:$K$409,7,FALSE)</f>
        <v>64766.18</v>
      </c>
      <c r="E35" s="58"/>
      <c r="F35" s="59" t="str">
        <f t="shared" si="25"/>
        <v xml:space="preserve"> </v>
      </c>
      <c r="G35" s="58"/>
      <c r="H35" s="59" t="str">
        <f t="shared" si="26"/>
        <v xml:space="preserve"> </v>
      </c>
      <c r="I35" s="58"/>
      <c r="J35" s="59" t="str">
        <f t="shared" si="27"/>
        <v xml:space="preserve"> </v>
      </c>
      <c r="K35" s="58"/>
      <c r="L35" s="59" t="str">
        <f t="shared" si="28"/>
        <v xml:space="preserve"> </v>
      </c>
      <c r="M35" s="58"/>
      <c r="N35" s="59" t="str">
        <f t="shared" si="29"/>
        <v xml:space="preserve"> </v>
      </c>
      <c r="O35" s="58">
        <f>C35</f>
        <v>64766.18</v>
      </c>
      <c r="P35" s="59">
        <f t="shared" si="30"/>
        <v>1</v>
      </c>
      <c r="Q35" s="58"/>
      <c r="R35" s="59" t="str">
        <f t="shared" si="31"/>
        <v xml:space="preserve"> </v>
      </c>
      <c r="S35" s="58"/>
      <c r="T35" s="59" t="str">
        <f t="shared" si="32"/>
        <v xml:space="preserve"> </v>
      </c>
      <c r="U35" s="54" t="str">
        <f t="shared" si="8"/>
        <v xml:space="preserve"> </v>
      </c>
    </row>
    <row r="36" spans="1:21" s="55" customFormat="1" ht="15.75">
      <c r="A36" s="52">
        <v>5</v>
      </c>
      <c r="B36" s="52" t="str">
        <f>VLOOKUP($A36,PLAN.A!$E$10:$K$409,2,FALSE)</f>
        <v>DRENAGEM PLUVIAL, INSTALAÇÕES HIDROSSANITÁRIAS E PCIP</v>
      </c>
      <c r="C36" s="169">
        <f>VLOOKUP($A36,PLAN.A!$E$10:$K$409,7,FALSE)</f>
        <v>105393.55999999998</v>
      </c>
      <c r="D36" s="136"/>
      <c r="E36" s="67">
        <f>SUM(E37:E40)</f>
        <v>0</v>
      </c>
      <c r="F36" s="53">
        <f>IF(E36=0,0,E36/$C36)</f>
        <v>0</v>
      </c>
      <c r="G36" s="67">
        <f>SUM(G37:G40)</f>
        <v>0</v>
      </c>
      <c r="H36" s="53">
        <f>IF(G36=0,0,G36/$C36)</f>
        <v>0</v>
      </c>
      <c r="I36" s="67">
        <f>SUM(I37:I40)</f>
        <v>0</v>
      </c>
      <c r="J36" s="53">
        <f>IF(I36=0,0,I36/$C36)</f>
        <v>0</v>
      </c>
      <c r="K36" s="67">
        <f>SUM(K37:K40)</f>
        <v>0</v>
      </c>
      <c r="L36" s="53">
        <f>IF(K36=0,0,K36/$C36)</f>
        <v>0</v>
      </c>
      <c r="M36" s="67">
        <f>SUM(M37:M40)</f>
        <v>0</v>
      </c>
      <c r="N36" s="53">
        <f>IF(M36=0,0,M36/$C36)</f>
        <v>0</v>
      </c>
      <c r="O36" s="67">
        <f>SUM(O37:O40)</f>
        <v>105393.55999999998</v>
      </c>
      <c r="P36" s="53">
        <f>IF(O36=0,0,O36/$C36)</f>
        <v>1</v>
      </c>
      <c r="Q36" s="67">
        <f>SUM(Q37:Q40)</f>
        <v>0</v>
      </c>
      <c r="R36" s="53">
        <f>IF(Q36=0,0,Q36/$C36)</f>
        <v>0</v>
      </c>
      <c r="S36" s="67">
        <f>SUM(S37:S40)</f>
        <v>0</v>
      </c>
      <c r="T36" s="53">
        <f>IF(S36=0,0,S36/$C36)</f>
        <v>0</v>
      </c>
      <c r="U36" s="54" t="str">
        <f t="shared" si="8"/>
        <v xml:space="preserve"> </v>
      </c>
    </row>
    <row r="37" spans="1:21" s="49" customFormat="1" ht="15.75">
      <c r="A37" s="56" t="s">
        <v>488</v>
      </c>
      <c r="B37" s="57" t="str">
        <f>VLOOKUP($A37,PLAN.A!$E$10:$K$409,2,FALSE)</f>
        <v>DRENAGEM PLUVIAL</v>
      </c>
      <c r="C37" s="68">
        <f>VLOOKUP($A37,PLAN.A!$E$10:$K$409,7,FALSE)</f>
        <v>22491.890000000003</v>
      </c>
      <c r="E37" s="58"/>
      <c r="F37" s="59" t="str">
        <f t="shared" ref="F37:F40" si="33">IF(E37&gt;0,E37/$C37, " ")</f>
        <v xml:space="preserve"> </v>
      </c>
      <c r="G37" s="58"/>
      <c r="H37" s="59" t="str">
        <f t="shared" ref="H37:H40" si="34">IF(G37&gt;0,G37/$C37, " ")</f>
        <v xml:space="preserve"> </v>
      </c>
      <c r="I37" s="58"/>
      <c r="J37" s="59" t="str">
        <f t="shared" ref="J37:J40" si="35">IF(I37&gt;0,I37/$C37, " ")</f>
        <v xml:space="preserve"> </v>
      </c>
      <c r="K37" s="58"/>
      <c r="L37" s="59" t="str">
        <f t="shared" ref="L37:L40" si="36">IF(K37&gt;0,K37/$C37, " ")</f>
        <v xml:space="preserve"> </v>
      </c>
      <c r="M37" s="58"/>
      <c r="N37" s="59" t="str">
        <f t="shared" ref="N37:N40" si="37">IF(M37&gt;0,M37/$C37, " ")</f>
        <v xml:space="preserve"> </v>
      </c>
      <c r="O37" s="58">
        <f>C37</f>
        <v>22491.890000000003</v>
      </c>
      <c r="P37" s="59">
        <f t="shared" ref="P37:P40" si="38">IF(O37&gt;0,O37/$C37, " ")</f>
        <v>1</v>
      </c>
      <c r="Q37" s="58"/>
      <c r="R37" s="59" t="str">
        <f t="shared" ref="R37:R40" si="39">IF(Q37&gt;0,Q37/$C37, " ")</f>
        <v xml:space="preserve"> </v>
      </c>
      <c r="S37" s="58"/>
      <c r="T37" s="59" t="str">
        <f t="shared" ref="T37:T40" si="40">IF(S37&gt;0,S37/$C37, " ")</f>
        <v xml:space="preserve"> </v>
      </c>
      <c r="U37" s="54" t="str">
        <f t="shared" si="8"/>
        <v xml:space="preserve"> </v>
      </c>
    </row>
    <row r="38" spans="1:21" s="49" customFormat="1" ht="15.75">
      <c r="A38" s="56" t="s">
        <v>489</v>
      </c>
      <c r="B38" s="57" t="str">
        <f>VLOOKUP($A38,PLAN.A!$E$10:$K$409,2,FALSE)</f>
        <v>INSTALAÇÕES DE ÁGUA FRIA</v>
      </c>
      <c r="C38" s="68">
        <f>VLOOKUP($A38,PLAN.A!$E$10:$K$409,7,FALSE)</f>
        <v>30286.399999999991</v>
      </c>
      <c r="E38" s="58"/>
      <c r="F38" s="59" t="str">
        <f t="shared" si="33"/>
        <v xml:space="preserve"> </v>
      </c>
      <c r="G38" s="58"/>
      <c r="H38" s="59" t="str">
        <f t="shared" si="34"/>
        <v xml:space="preserve"> </v>
      </c>
      <c r="I38" s="58"/>
      <c r="J38" s="59" t="str">
        <f t="shared" si="35"/>
        <v xml:space="preserve"> </v>
      </c>
      <c r="K38" s="58"/>
      <c r="L38" s="59" t="str">
        <f t="shared" si="36"/>
        <v xml:space="preserve"> </v>
      </c>
      <c r="M38" s="58"/>
      <c r="N38" s="59" t="str">
        <f t="shared" si="37"/>
        <v xml:space="preserve"> </v>
      </c>
      <c r="O38" s="58">
        <f>C38</f>
        <v>30286.399999999991</v>
      </c>
      <c r="P38" s="59">
        <f t="shared" si="38"/>
        <v>1</v>
      </c>
      <c r="Q38" s="58"/>
      <c r="R38" s="59" t="str">
        <f t="shared" si="39"/>
        <v xml:space="preserve"> </v>
      </c>
      <c r="S38" s="58"/>
      <c r="T38" s="59" t="str">
        <f t="shared" si="40"/>
        <v xml:space="preserve"> </v>
      </c>
      <c r="U38" s="54" t="str">
        <f t="shared" si="8"/>
        <v xml:space="preserve"> </v>
      </c>
    </row>
    <row r="39" spans="1:21" s="49" customFormat="1" ht="15.75">
      <c r="A39" s="56" t="s">
        <v>490</v>
      </c>
      <c r="B39" s="57" t="str">
        <f>VLOOKUP($A39,PLAN.A!$E$10:$K$409,2,FALSE)</f>
        <v>INSTALAÇÕES DE ESGOTO</v>
      </c>
      <c r="C39" s="68">
        <f>VLOOKUP($A39,PLAN.A!$E$10:$K$409,7,FALSE)</f>
        <v>27442.679999999993</v>
      </c>
      <c r="E39" s="58"/>
      <c r="F39" s="59" t="str">
        <f t="shared" si="33"/>
        <v xml:space="preserve"> </v>
      </c>
      <c r="G39" s="58"/>
      <c r="H39" s="59" t="str">
        <f t="shared" si="34"/>
        <v xml:space="preserve"> </v>
      </c>
      <c r="I39" s="58"/>
      <c r="J39" s="59" t="str">
        <f t="shared" si="35"/>
        <v xml:space="preserve"> </v>
      </c>
      <c r="K39" s="58"/>
      <c r="L39" s="59" t="str">
        <f t="shared" si="36"/>
        <v xml:space="preserve"> </v>
      </c>
      <c r="M39" s="58"/>
      <c r="N39" s="59" t="str">
        <f t="shared" si="37"/>
        <v xml:space="preserve"> </v>
      </c>
      <c r="O39" s="58">
        <f>C39</f>
        <v>27442.679999999993</v>
      </c>
      <c r="P39" s="59">
        <f t="shared" si="38"/>
        <v>1</v>
      </c>
      <c r="Q39" s="58"/>
      <c r="R39" s="59" t="str">
        <f t="shared" si="39"/>
        <v xml:space="preserve"> </v>
      </c>
      <c r="S39" s="58"/>
      <c r="T39" s="59" t="str">
        <f t="shared" si="40"/>
        <v xml:space="preserve"> </v>
      </c>
      <c r="U39" s="54" t="str">
        <f t="shared" si="8"/>
        <v xml:space="preserve"> </v>
      </c>
    </row>
    <row r="40" spans="1:21" s="49" customFormat="1" ht="15.75">
      <c r="A40" s="56" t="s">
        <v>491</v>
      </c>
      <c r="B40" s="57" t="str">
        <f>VLOOKUP($A40,PLAN.A!$E$10:$K$409,2,FALSE)</f>
        <v>PCIP</v>
      </c>
      <c r="C40" s="68">
        <f>VLOOKUP($A40,PLAN.A!$E$10:$K$409,7,FALSE)</f>
        <v>25172.59</v>
      </c>
      <c r="E40" s="58"/>
      <c r="F40" s="59" t="str">
        <f t="shared" si="33"/>
        <v xml:space="preserve"> </v>
      </c>
      <c r="G40" s="58"/>
      <c r="H40" s="59" t="str">
        <f t="shared" si="34"/>
        <v xml:space="preserve"> </v>
      </c>
      <c r="I40" s="58"/>
      <c r="J40" s="59" t="str">
        <f t="shared" si="35"/>
        <v xml:space="preserve"> </v>
      </c>
      <c r="K40" s="58"/>
      <c r="L40" s="59" t="str">
        <f t="shared" si="36"/>
        <v xml:space="preserve"> </v>
      </c>
      <c r="M40" s="58"/>
      <c r="N40" s="59" t="str">
        <f t="shared" si="37"/>
        <v xml:space="preserve"> </v>
      </c>
      <c r="O40" s="58">
        <f>C40</f>
        <v>25172.59</v>
      </c>
      <c r="P40" s="59">
        <f t="shared" si="38"/>
        <v>1</v>
      </c>
      <c r="Q40" s="58"/>
      <c r="R40" s="59" t="str">
        <f t="shared" si="39"/>
        <v xml:space="preserve"> </v>
      </c>
      <c r="S40" s="58"/>
      <c r="T40" s="59" t="str">
        <f t="shared" si="40"/>
        <v xml:space="preserve"> </v>
      </c>
      <c r="U40" s="54" t="str">
        <f t="shared" si="8"/>
        <v xml:space="preserve"> </v>
      </c>
    </row>
    <row r="41" spans="1:21" s="55" customFormat="1" ht="15.75">
      <c r="A41" s="52">
        <v>6</v>
      </c>
      <c r="B41" s="52" t="str">
        <f>VLOOKUP($A41,PLAN.A!$E$10:$K$409,2,FALSE)</f>
        <v>INSTALAÇÕES ELÉTRICAS E CABEAMENTO ESTRUTURADO</v>
      </c>
      <c r="C41" s="169">
        <f>VLOOKUP($A41,PLAN.A!$E$10:$K$409,7,FALSE)</f>
        <v>556306.57999999996</v>
      </c>
      <c r="D41" s="136"/>
      <c r="E41" s="67">
        <f>SUM(E42:E49)</f>
        <v>0</v>
      </c>
      <c r="F41" s="53">
        <f>IF(E41=0,0,E41/$C41)</f>
        <v>0</v>
      </c>
      <c r="G41" s="67">
        <f>SUM(G42:G49)</f>
        <v>0</v>
      </c>
      <c r="H41" s="53">
        <f>IF(G41=0,0,G41/$C41)</f>
        <v>0</v>
      </c>
      <c r="I41" s="67">
        <f>SUM(I42:I49)</f>
        <v>0</v>
      </c>
      <c r="J41" s="53">
        <f>IF(I41=0,0,I41/$C41)</f>
        <v>0</v>
      </c>
      <c r="K41" s="67">
        <f>SUM(K42:K49)</f>
        <v>0</v>
      </c>
      <c r="L41" s="53">
        <f>IF(K41=0,0,K41/$C41)</f>
        <v>0</v>
      </c>
      <c r="M41" s="67">
        <f>SUM(M42:M49)</f>
        <v>0</v>
      </c>
      <c r="N41" s="53">
        <f>IF(M41=0,0,M41/$C41)</f>
        <v>0</v>
      </c>
      <c r="O41" s="67">
        <f>SUM(O42:O49)</f>
        <v>0</v>
      </c>
      <c r="P41" s="53">
        <f>IF(O41=0,0,O41/$C41)</f>
        <v>0</v>
      </c>
      <c r="Q41" s="67">
        <f>SUM(Q42:Q49)</f>
        <v>420475.09</v>
      </c>
      <c r="R41" s="53">
        <f>IF(Q41=0,0,Q41/$C41)</f>
        <v>0.75583339316245379</v>
      </c>
      <c r="S41" s="67">
        <f>SUM(S42:S49)</f>
        <v>135831.49</v>
      </c>
      <c r="T41" s="53">
        <f>IF(S41=0,0,S41/$C41)</f>
        <v>0.24416660683754632</v>
      </c>
      <c r="U41" s="54" t="str">
        <f t="shared" si="8"/>
        <v xml:space="preserve"> </v>
      </c>
    </row>
    <row r="42" spans="1:21" s="49" customFormat="1" ht="25.5">
      <c r="A42" s="56" t="s">
        <v>492</v>
      </c>
      <c r="B42" s="57" t="str">
        <f>VLOOKUP($A42,PLAN.A!$E$10:$K$409,2,FALSE)</f>
        <v>QUADRO DE DISTRIBUIÇÃO DE CIRCUITOS E DISPOSITIVOS DE PROTEÇÃO</v>
      </c>
      <c r="C42" s="68">
        <f>VLOOKUP($A42,PLAN.A!$E$10:$K$409,7,FALSE)</f>
        <v>75070.880000000019</v>
      </c>
      <c r="E42" s="58"/>
      <c r="F42" s="59" t="str">
        <f t="shared" ref="F42:F49" si="41">IF(E42&gt;0,E42/$C42, " ")</f>
        <v xml:space="preserve"> </v>
      </c>
      <c r="G42" s="58"/>
      <c r="H42" s="59" t="str">
        <f t="shared" ref="H42:H49" si="42">IF(G42&gt;0,G42/$C42, " ")</f>
        <v xml:space="preserve"> </v>
      </c>
      <c r="I42" s="58"/>
      <c r="J42" s="59" t="str">
        <f t="shared" ref="J42:J49" si="43">IF(I42&gt;0,I42/$C42, " ")</f>
        <v xml:space="preserve"> </v>
      </c>
      <c r="K42" s="58"/>
      <c r="L42" s="59" t="str">
        <f t="shared" ref="L42:L49" si="44">IF(K42&gt;0,K42/$C42, " ")</f>
        <v xml:space="preserve"> </v>
      </c>
      <c r="M42" s="58"/>
      <c r="N42" s="59" t="str">
        <f t="shared" ref="N42:N49" si="45">IF(M42&gt;0,M42/$C42, " ")</f>
        <v xml:space="preserve"> </v>
      </c>
      <c r="O42" s="58"/>
      <c r="P42" s="59" t="str">
        <f t="shared" ref="P42:P49" si="46">IF(O42&gt;0,O42/$C42, " ")</f>
        <v xml:space="preserve"> </v>
      </c>
      <c r="Q42" s="58">
        <f>C42</f>
        <v>75070.880000000019</v>
      </c>
      <c r="R42" s="59">
        <f t="shared" ref="R42:R49" si="47">IF(Q42&gt;0,Q42/$C42, " ")</f>
        <v>1</v>
      </c>
      <c r="S42" s="58"/>
      <c r="T42" s="59" t="str">
        <f t="shared" ref="T42:T49" si="48">IF(S42&gt;0,S42/$C42, " ")</f>
        <v xml:space="preserve"> </v>
      </c>
      <c r="U42" s="54" t="str">
        <f t="shared" si="8"/>
        <v xml:space="preserve"> </v>
      </c>
    </row>
    <row r="43" spans="1:21" s="49" customFormat="1" ht="15.75">
      <c r="A43" s="56" t="s">
        <v>493</v>
      </c>
      <c r="B43" s="57" t="str">
        <f>VLOOKUP($A43,PLAN.A!$E$10:$K$409,2,FALSE)</f>
        <v>ILUMINAÇÃO</v>
      </c>
      <c r="C43" s="68">
        <f>VLOOKUP($A43,PLAN.A!$E$10:$K$409,7,FALSE)</f>
        <v>46759.349999999991</v>
      </c>
      <c r="E43" s="58"/>
      <c r="F43" s="59" t="str">
        <f t="shared" si="41"/>
        <v xml:space="preserve"> </v>
      </c>
      <c r="G43" s="58"/>
      <c r="H43" s="59" t="str">
        <f t="shared" si="42"/>
        <v xml:space="preserve"> </v>
      </c>
      <c r="I43" s="58"/>
      <c r="J43" s="59" t="str">
        <f t="shared" si="43"/>
        <v xml:space="preserve"> </v>
      </c>
      <c r="K43" s="58"/>
      <c r="L43" s="59" t="str">
        <f t="shared" si="44"/>
        <v xml:space="preserve"> </v>
      </c>
      <c r="M43" s="58"/>
      <c r="N43" s="59" t="str">
        <f t="shared" si="45"/>
        <v xml:space="preserve"> </v>
      </c>
      <c r="O43" s="58"/>
      <c r="P43" s="59" t="str">
        <f t="shared" si="46"/>
        <v xml:space="preserve"> </v>
      </c>
      <c r="Q43" s="58">
        <f>C43</f>
        <v>46759.349999999991</v>
      </c>
      <c r="R43" s="59">
        <f t="shared" si="47"/>
        <v>1</v>
      </c>
      <c r="S43" s="58"/>
      <c r="T43" s="59" t="str">
        <f t="shared" si="48"/>
        <v xml:space="preserve"> </v>
      </c>
      <c r="U43" s="54" t="str">
        <f t="shared" si="8"/>
        <v xml:space="preserve"> </v>
      </c>
    </row>
    <row r="44" spans="1:21" s="49" customFormat="1" ht="15.75">
      <c r="A44" s="56" t="s">
        <v>494</v>
      </c>
      <c r="B44" s="57" t="str">
        <f>VLOOKUP($A44,PLAN.A!$E$10:$K$409,2,FALSE)</f>
        <v>TOMADAS E INTERRUPTORES</v>
      </c>
      <c r="C44" s="68">
        <f>VLOOKUP($A44,PLAN.A!$E$10:$K$409,7,FALSE)</f>
        <v>236458.15</v>
      </c>
      <c r="E44" s="58"/>
      <c r="F44" s="59" t="str">
        <f t="shared" si="41"/>
        <v xml:space="preserve"> </v>
      </c>
      <c r="G44" s="58"/>
      <c r="H44" s="59" t="str">
        <f t="shared" si="42"/>
        <v xml:space="preserve"> </v>
      </c>
      <c r="I44" s="58"/>
      <c r="J44" s="59" t="str">
        <f t="shared" si="43"/>
        <v xml:space="preserve"> </v>
      </c>
      <c r="K44" s="58"/>
      <c r="L44" s="59" t="str">
        <f t="shared" si="44"/>
        <v xml:space="preserve"> </v>
      </c>
      <c r="M44" s="58"/>
      <c r="N44" s="59" t="str">
        <f t="shared" si="45"/>
        <v xml:space="preserve"> </v>
      </c>
      <c r="O44" s="58"/>
      <c r="P44" s="59" t="str">
        <f t="shared" si="46"/>
        <v xml:space="preserve"> </v>
      </c>
      <c r="Q44" s="58">
        <f>C44</f>
        <v>236458.15</v>
      </c>
      <c r="R44" s="59">
        <f t="shared" si="47"/>
        <v>1</v>
      </c>
      <c r="S44" s="58"/>
      <c r="T44" s="59" t="str">
        <f t="shared" si="48"/>
        <v xml:space="preserve"> </v>
      </c>
      <c r="U44" s="54" t="str">
        <f t="shared" si="8"/>
        <v xml:space="preserve"> </v>
      </c>
    </row>
    <row r="45" spans="1:21" s="49" customFormat="1" ht="15.75">
      <c r="A45" s="56" t="s">
        <v>495</v>
      </c>
      <c r="B45" s="57" t="str">
        <f>VLOOKUP($A45,PLAN.A!$E$10:$K$409,2,FALSE)</f>
        <v>CABEAMENTO ESTRUTURADO</v>
      </c>
      <c r="C45" s="68">
        <f>VLOOKUP($A45,PLAN.A!$E$10:$K$409,7,FALSE)</f>
        <v>18100.05</v>
      </c>
      <c r="E45" s="58"/>
      <c r="F45" s="59" t="str">
        <f t="shared" si="41"/>
        <v xml:space="preserve"> </v>
      </c>
      <c r="G45" s="58"/>
      <c r="H45" s="59" t="str">
        <f t="shared" si="42"/>
        <v xml:space="preserve"> </v>
      </c>
      <c r="I45" s="58"/>
      <c r="J45" s="59" t="str">
        <f t="shared" si="43"/>
        <v xml:space="preserve"> </v>
      </c>
      <c r="K45" s="58"/>
      <c r="L45" s="59" t="str">
        <f t="shared" si="44"/>
        <v xml:space="preserve"> </v>
      </c>
      <c r="M45" s="58"/>
      <c r="N45" s="59" t="str">
        <f t="shared" si="45"/>
        <v xml:space="preserve"> </v>
      </c>
      <c r="O45" s="58"/>
      <c r="P45" s="59" t="str">
        <f t="shared" si="46"/>
        <v xml:space="preserve"> </v>
      </c>
      <c r="Q45" s="58">
        <f>C45</f>
        <v>18100.05</v>
      </c>
      <c r="R45" s="59">
        <f t="shared" si="47"/>
        <v>1</v>
      </c>
      <c r="S45" s="58"/>
      <c r="T45" s="59" t="str">
        <f t="shared" si="48"/>
        <v xml:space="preserve"> </v>
      </c>
      <c r="U45" s="54" t="str">
        <f t="shared" si="8"/>
        <v xml:space="preserve"> </v>
      </c>
    </row>
    <row r="46" spans="1:21" s="49" customFormat="1" ht="15.75">
      <c r="A46" s="56" t="s">
        <v>496</v>
      </c>
      <c r="B46" s="57" t="str">
        <f>VLOOKUP($A46,PLAN.A!$E$10:$K$409,2,FALSE)</f>
        <v>ENVELOPAMENTO DE DUTO FLEXÍVEL - ÁREA EXTERNA</v>
      </c>
      <c r="C46" s="68">
        <f>VLOOKUP($A46,PLAN.A!$E$10:$K$409,7,FALSE)</f>
        <v>18785.96</v>
      </c>
      <c r="E46" s="58"/>
      <c r="F46" s="59" t="str">
        <f t="shared" si="41"/>
        <v xml:space="preserve"> </v>
      </c>
      <c r="G46" s="58"/>
      <c r="H46" s="59" t="str">
        <f t="shared" si="42"/>
        <v xml:space="preserve"> </v>
      </c>
      <c r="I46" s="58"/>
      <c r="J46" s="59" t="str">
        <f t="shared" si="43"/>
        <v xml:space="preserve"> </v>
      </c>
      <c r="K46" s="58"/>
      <c r="L46" s="59" t="str">
        <f t="shared" si="44"/>
        <v xml:space="preserve"> </v>
      </c>
      <c r="M46" s="58"/>
      <c r="N46" s="59" t="str">
        <f t="shared" si="45"/>
        <v xml:space="preserve"> </v>
      </c>
      <c r="O46" s="58"/>
      <c r="P46" s="59" t="str">
        <f t="shared" si="46"/>
        <v xml:space="preserve"> </v>
      </c>
      <c r="Q46" s="58">
        <f>C46</f>
        <v>18785.96</v>
      </c>
      <c r="R46" s="59">
        <f t="shared" si="47"/>
        <v>1</v>
      </c>
      <c r="S46" s="58"/>
      <c r="T46" s="59" t="str">
        <f t="shared" si="48"/>
        <v xml:space="preserve"> </v>
      </c>
      <c r="U46" s="54" t="str">
        <f t="shared" si="8"/>
        <v xml:space="preserve"> </v>
      </c>
    </row>
    <row r="47" spans="1:21" s="49" customFormat="1" ht="15.75">
      <c r="A47" s="56" t="s">
        <v>497</v>
      </c>
      <c r="B47" s="57" t="str">
        <f>VLOOKUP($A47,PLAN.A!$E$10:$K$409,2,FALSE)</f>
        <v>INSTALAÇÃO ELÉTRICA - ÁREA EXTERNA</v>
      </c>
      <c r="C47" s="68">
        <f>VLOOKUP($A47,PLAN.A!$E$10:$K$409,7,FALSE)</f>
        <v>42269.979999999996</v>
      </c>
      <c r="E47" s="58"/>
      <c r="F47" s="59" t="str">
        <f t="shared" si="41"/>
        <v xml:space="preserve"> </v>
      </c>
      <c r="G47" s="58"/>
      <c r="H47" s="59" t="str">
        <f t="shared" si="42"/>
        <v xml:space="preserve"> </v>
      </c>
      <c r="I47" s="58"/>
      <c r="J47" s="59" t="str">
        <f t="shared" si="43"/>
        <v xml:space="preserve"> </v>
      </c>
      <c r="K47" s="58"/>
      <c r="L47" s="59" t="str">
        <f t="shared" si="44"/>
        <v xml:space="preserve"> </v>
      </c>
      <c r="M47" s="58"/>
      <c r="N47" s="59" t="str">
        <f t="shared" si="45"/>
        <v xml:space="preserve"> </v>
      </c>
      <c r="O47" s="58"/>
      <c r="P47" s="59" t="str">
        <f t="shared" si="46"/>
        <v xml:space="preserve"> </v>
      </c>
      <c r="Q47" s="58"/>
      <c r="R47" s="59" t="str">
        <f t="shared" si="47"/>
        <v xml:space="preserve"> </v>
      </c>
      <c r="S47" s="58">
        <f>C47</f>
        <v>42269.979999999996</v>
      </c>
      <c r="T47" s="59">
        <f t="shared" si="48"/>
        <v>1</v>
      </c>
      <c r="U47" s="54" t="str">
        <f t="shared" si="8"/>
        <v xml:space="preserve"> </v>
      </c>
    </row>
    <row r="48" spans="1:21" s="49" customFormat="1" ht="25.5">
      <c r="A48" s="56" t="s">
        <v>498</v>
      </c>
      <c r="B48" s="57" t="str">
        <f>VLOOKUP($A48,PLAN.A!$E$10:$K$409,2,FALSE)</f>
        <v>INSTALAÇÃO ELÉTRICA - INSTALAÇÃO DE POSTES - ÁREA EXTERNA</v>
      </c>
      <c r="C48" s="68">
        <f>VLOOKUP($A48,PLAN.A!$E$10:$K$409,7,FALSE)</f>
        <v>93561.51</v>
      </c>
      <c r="E48" s="58"/>
      <c r="F48" s="59" t="str">
        <f t="shared" si="41"/>
        <v xml:space="preserve"> </v>
      </c>
      <c r="G48" s="58"/>
      <c r="H48" s="59" t="str">
        <f t="shared" si="42"/>
        <v xml:space="preserve"> </v>
      </c>
      <c r="I48" s="58"/>
      <c r="J48" s="59" t="str">
        <f t="shared" si="43"/>
        <v xml:space="preserve"> </v>
      </c>
      <c r="K48" s="58"/>
      <c r="L48" s="59" t="str">
        <f t="shared" si="44"/>
        <v xml:space="preserve"> </v>
      </c>
      <c r="M48" s="58"/>
      <c r="N48" s="59" t="str">
        <f t="shared" si="45"/>
        <v xml:space="preserve"> </v>
      </c>
      <c r="O48" s="58"/>
      <c r="P48" s="59" t="str">
        <f t="shared" si="46"/>
        <v xml:space="preserve"> </v>
      </c>
      <c r="Q48" s="58"/>
      <c r="R48" s="59" t="str">
        <f t="shared" si="47"/>
        <v xml:space="preserve"> </v>
      </c>
      <c r="S48" s="58">
        <f>C48</f>
        <v>93561.51</v>
      </c>
      <c r="T48" s="59">
        <f t="shared" si="48"/>
        <v>1</v>
      </c>
      <c r="U48" s="54" t="str">
        <f t="shared" si="8"/>
        <v xml:space="preserve"> </v>
      </c>
    </row>
    <row r="49" spans="1:21" s="49" customFormat="1" ht="15.75">
      <c r="A49" s="56" t="s">
        <v>499</v>
      </c>
      <c r="B49" s="57" t="str">
        <f>VLOOKUP($A49,PLAN.A!$E$10:$K$409,2,FALSE)</f>
        <v>INSTALAÇÃO ELÉTRICA - SPDA</v>
      </c>
      <c r="C49" s="68">
        <f>VLOOKUP($A49,PLAN.A!$E$10:$K$409,7,FALSE)</f>
        <v>25300.699999999997</v>
      </c>
      <c r="E49" s="58"/>
      <c r="F49" s="59" t="str">
        <f t="shared" si="41"/>
        <v xml:space="preserve"> </v>
      </c>
      <c r="G49" s="58"/>
      <c r="H49" s="59" t="str">
        <f t="shared" si="42"/>
        <v xml:space="preserve"> </v>
      </c>
      <c r="I49" s="58"/>
      <c r="J49" s="59" t="str">
        <f t="shared" si="43"/>
        <v xml:space="preserve"> </v>
      </c>
      <c r="K49" s="58"/>
      <c r="L49" s="59" t="str">
        <f t="shared" si="44"/>
        <v xml:space="preserve"> </v>
      </c>
      <c r="M49" s="58"/>
      <c r="N49" s="59" t="str">
        <f t="shared" si="45"/>
        <v xml:space="preserve"> </v>
      </c>
      <c r="O49" s="58"/>
      <c r="P49" s="59" t="str">
        <f t="shared" si="46"/>
        <v xml:space="preserve"> </v>
      </c>
      <c r="Q49" s="58">
        <f>C49</f>
        <v>25300.699999999997</v>
      </c>
      <c r="R49" s="59">
        <f t="shared" si="47"/>
        <v>1</v>
      </c>
      <c r="S49" s="58"/>
      <c r="T49" s="59" t="str">
        <f t="shared" si="48"/>
        <v xml:space="preserve"> </v>
      </c>
      <c r="U49" s="54" t="str">
        <f t="shared" si="8"/>
        <v xml:space="preserve"> </v>
      </c>
    </row>
    <row r="50" spans="1:21" s="55" customFormat="1" ht="15.75">
      <c r="A50" s="52">
        <v>7</v>
      </c>
      <c r="B50" s="52" t="str">
        <f>VLOOKUP($A50,PLAN.A!$E$10:$K$409,2,FALSE)</f>
        <v>INSTALAÇÕES DE GLP</v>
      </c>
      <c r="C50" s="169">
        <f>VLOOKUP($A50,PLAN.A!$E$10:$K$409,7,FALSE)</f>
        <v>18347.420000000002</v>
      </c>
      <c r="D50" s="136"/>
      <c r="E50" s="67">
        <f>SUM(E51:E51)</f>
        <v>0</v>
      </c>
      <c r="F50" s="53">
        <f>IF(E50=0,0,E50/$C50)</f>
        <v>0</v>
      </c>
      <c r="G50" s="67">
        <f>SUM(G51:G51)</f>
        <v>0</v>
      </c>
      <c r="H50" s="53">
        <f>IF(G50=0,0,G50/$C50)</f>
        <v>0</v>
      </c>
      <c r="I50" s="67">
        <f>SUM(I51:I51)</f>
        <v>0</v>
      </c>
      <c r="J50" s="53">
        <f>IF(I50=0,0,I50/$C50)</f>
        <v>0</v>
      </c>
      <c r="K50" s="67">
        <f>SUM(K51:K51)</f>
        <v>0</v>
      </c>
      <c r="L50" s="53">
        <f>IF(K50=0,0,K50/$C50)</f>
        <v>0</v>
      </c>
      <c r="M50" s="67">
        <f>SUM(M51:M51)</f>
        <v>0</v>
      </c>
      <c r="N50" s="53">
        <f>IF(M50=0,0,M50/$C50)</f>
        <v>0</v>
      </c>
      <c r="O50" s="67">
        <f>SUM(O51:O51)</f>
        <v>0</v>
      </c>
      <c r="P50" s="53">
        <f>IF(O50=0,0,O50/$C50)</f>
        <v>0</v>
      </c>
      <c r="Q50" s="67">
        <f>SUM(Q51:Q51)</f>
        <v>18347.420000000002</v>
      </c>
      <c r="R50" s="53">
        <f>IF(Q50=0,0,Q50/$C50)</f>
        <v>1</v>
      </c>
      <c r="S50" s="67">
        <f>SUM(S51:S51)</f>
        <v>0</v>
      </c>
      <c r="T50" s="53">
        <f>IF(S50=0,0,S50/$C50)</f>
        <v>0</v>
      </c>
      <c r="U50" s="54" t="str">
        <f t="shared" si="8"/>
        <v xml:space="preserve"> </v>
      </c>
    </row>
    <row r="51" spans="1:21" s="49" customFormat="1" ht="15.75">
      <c r="A51" s="56" t="s">
        <v>500</v>
      </c>
      <c r="B51" s="57" t="str">
        <f>VLOOKUP($A51,PLAN.A!$E$10:$K$409,2,FALSE)</f>
        <v>REDE DE GÁS GLP</v>
      </c>
      <c r="C51" s="68">
        <f>VLOOKUP($A51,PLAN.A!$E$10:$K$409,7,FALSE)</f>
        <v>18347.420000000002</v>
      </c>
      <c r="E51" s="58"/>
      <c r="F51" s="59" t="str">
        <f t="shared" ref="F51" si="49">IF(E51&gt;0,E51/$C51, " ")</f>
        <v xml:space="preserve"> </v>
      </c>
      <c r="G51" s="58"/>
      <c r="H51" s="59" t="str">
        <f t="shared" ref="H51" si="50">IF(G51&gt;0,G51/$C51, " ")</f>
        <v xml:space="preserve"> </v>
      </c>
      <c r="I51" s="58"/>
      <c r="J51" s="59" t="str">
        <f t="shared" ref="J51" si="51">IF(I51&gt;0,I51/$C51, " ")</f>
        <v xml:space="preserve"> </v>
      </c>
      <c r="K51" s="58"/>
      <c r="L51" s="59" t="str">
        <f t="shared" ref="L51" si="52">IF(K51&gt;0,K51/$C51, " ")</f>
        <v xml:space="preserve"> </v>
      </c>
      <c r="M51" s="58"/>
      <c r="N51" s="59" t="str">
        <f t="shared" ref="N51" si="53">IF(M51&gt;0,M51/$C51, " ")</f>
        <v xml:space="preserve"> </v>
      </c>
      <c r="O51" s="58"/>
      <c r="P51" s="59" t="str">
        <f t="shared" ref="P51" si="54">IF(O51&gt;0,O51/$C51, " ")</f>
        <v xml:space="preserve"> </v>
      </c>
      <c r="Q51" s="58">
        <f>C51</f>
        <v>18347.420000000002</v>
      </c>
      <c r="R51" s="59">
        <f t="shared" ref="R51" si="55">IF(Q51&gt;0,Q51/$C51, " ")</f>
        <v>1</v>
      </c>
      <c r="S51" s="58"/>
      <c r="T51" s="59" t="str">
        <f t="shared" ref="T51" si="56">IF(S51&gt;0,S51/$C51, " ")</f>
        <v xml:space="preserve"> </v>
      </c>
      <c r="U51" s="54" t="str">
        <f t="shared" si="8"/>
        <v xml:space="preserve"> </v>
      </c>
    </row>
    <row r="52" spans="1:21" s="55" customFormat="1" ht="15.75">
      <c r="A52" s="52">
        <v>8</v>
      </c>
      <c r="B52" s="52" t="str">
        <f>VLOOKUP($A52,PLAN.A!$E$10:$K$409,2,FALSE)</f>
        <v>FORRO, PISOS, REVESTIMENTOS FINOS, PINTURA, BANCADAS, LOUÇAS E METAIS SANITÁRIOS</v>
      </c>
      <c r="C52" s="169">
        <f>VLOOKUP($A52,PLAN.A!$E$10:$K$409,7,FALSE)</f>
        <v>301219.73999999993</v>
      </c>
      <c r="D52" s="136"/>
      <c r="E52" s="67">
        <f>SUM(E53:E61)</f>
        <v>0</v>
      </c>
      <c r="F52" s="53">
        <f>IF(E52=0,0,E52/$C52)</f>
        <v>0</v>
      </c>
      <c r="G52" s="67">
        <f>SUM(G53:G61)</f>
        <v>0</v>
      </c>
      <c r="H52" s="53">
        <f>IF(G52=0,0,G52/$C52)</f>
        <v>0</v>
      </c>
      <c r="I52" s="67">
        <f>SUM(I53:I61)</f>
        <v>0</v>
      </c>
      <c r="J52" s="53">
        <f>IF(I52=0,0,I52/$C52)</f>
        <v>0</v>
      </c>
      <c r="K52" s="67">
        <f>SUM(K53:K61)</f>
        <v>0</v>
      </c>
      <c r="L52" s="53">
        <f>IF(K52=0,0,K52/$C52)</f>
        <v>0</v>
      </c>
      <c r="M52" s="67">
        <f>SUM(M53:M61)</f>
        <v>0</v>
      </c>
      <c r="N52" s="53">
        <f>IF(M52=0,0,M52/$C52)</f>
        <v>0</v>
      </c>
      <c r="O52" s="67">
        <f>SUM(O53:O61)</f>
        <v>0</v>
      </c>
      <c r="P52" s="53">
        <f>IF(O52=0,0,O52/$C52)</f>
        <v>0</v>
      </c>
      <c r="Q52" s="67">
        <f>SUM(Q53:Q61)</f>
        <v>175958.39999999997</v>
      </c>
      <c r="R52" s="53">
        <f>IF(Q52=0,0,Q52/$C52)</f>
        <v>0.58415295093210029</v>
      </c>
      <c r="S52" s="67">
        <f>SUM(S53:S61)</f>
        <v>125261.34000000001</v>
      </c>
      <c r="T52" s="53">
        <f>IF(S52=0,0,S52/$C52)</f>
        <v>0.41584704906789988</v>
      </c>
      <c r="U52" s="54" t="str">
        <f t="shared" si="8"/>
        <v xml:space="preserve"> </v>
      </c>
    </row>
    <row r="53" spans="1:21" s="49" customFormat="1" ht="15.75">
      <c r="A53" s="56" t="s">
        <v>501</v>
      </c>
      <c r="B53" s="57" t="str">
        <f>VLOOKUP($A53,PLAN.A!$E$10:$K$409,2,FALSE)</f>
        <v>FORRO EM GESSO ACARTONADO</v>
      </c>
      <c r="C53" s="68">
        <f>VLOOKUP($A53,PLAN.A!$E$10:$K$409,7,FALSE)</f>
        <v>13166.62</v>
      </c>
      <c r="E53" s="58"/>
      <c r="F53" s="59" t="str">
        <f t="shared" ref="F53:F61" si="57">IF(E53&gt;0,E53/$C53, " ")</f>
        <v xml:space="preserve"> </v>
      </c>
      <c r="G53" s="58"/>
      <c r="H53" s="59" t="str">
        <f t="shared" ref="H53:H61" si="58">IF(G53&gt;0,G53/$C53, " ")</f>
        <v xml:space="preserve"> </v>
      </c>
      <c r="I53" s="58"/>
      <c r="J53" s="59" t="str">
        <f t="shared" ref="J53:J61" si="59">IF(I53&gt;0,I53/$C53, " ")</f>
        <v xml:space="preserve"> </v>
      </c>
      <c r="K53" s="58"/>
      <c r="L53" s="59" t="str">
        <f t="shared" ref="L53:L61" si="60">IF(K53&gt;0,K53/$C53, " ")</f>
        <v xml:space="preserve"> </v>
      </c>
      <c r="M53" s="58"/>
      <c r="N53" s="59" t="str">
        <f t="shared" ref="N53:N61" si="61">IF(M53&gt;0,M53/$C53, " ")</f>
        <v xml:space="preserve"> </v>
      </c>
      <c r="O53" s="58"/>
      <c r="P53" s="59" t="str">
        <f t="shared" ref="P53:P61" si="62">IF(O53&gt;0,O53/$C53, " ")</f>
        <v xml:space="preserve"> </v>
      </c>
      <c r="Q53" s="58">
        <f>C53</f>
        <v>13166.62</v>
      </c>
      <c r="R53" s="59">
        <f t="shared" ref="R53:R61" si="63">IF(Q53&gt;0,Q53/$C53, " ")</f>
        <v>1</v>
      </c>
      <c r="S53" s="58"/>
      <c r="T53" s="59" t="str">
        <f t="shared" ref="T53:T61" si="64">IF(S53&gt;0,S53/$C53, " ")</f>
        <v xml:space="preserve"> </v>
      </c>
      <c r="U53" s="54" t="str">
        <f t="shared" si="8"/>
        <v xml:space="preserve"> </v>
      </c>
    </row>
    <row r="54" spans="1:21" s="49" customFormat="1" ht="25.5">
      <c r="A54" s="56" t="s">
        <v>502</v>
      </c>
      <c r="B54" s="57" t="str">
        <f>VLOOKUP($A54,PLAN.A!$E$10:$K$409,2,FALSE)</f>
        <v>PISOS, SOLEIRAS, PEITORIS E REVESTIMENTO CERÂMICO EM PAREDES</v>
      </c>
      <c r="C54" s="68">
        <f>VLOOKUP($A54,PLAN.A!$E$10:$K$409,7,FALSE)</f>
        <v>131313.43999999997</v>
      </c>
      <c r="E54" s="58"/>
      <c r="F54" s="59" t="str">
        <f t="shared" si="57"/>
        <v xml:space="preserve"> </v>
      </c>
      <c r="G54" s="58"/>
      <c r="H54" s="59" t="str">
        <f t="shared" si="58"/>
        <v xml:space="preserve"> </v>
      </c>
      <c r="I54" s="58"/>
      <c r="J54" s="59" t="str">
        <f t="shared" si="59"/>
        <v xml:space="preserve"> </v>
      </c>
      <c r="K54" s="58"/>
      <c r="L54" s="59" t="str">
        <f t="shared" si="60"/>
        <v xml:space="preserve"> </v>
      </c>
      <c r="M54" s="58"/>
      <c r="N54" s="59" t="str">
        <f t="shared" si="61"/>
        <v xml:space="preserve"> </v>
      </c>
      <c r="O54" s="58"/>
      <c r="P54" s="59" t="str">
        <f t="shared" si="62"/>
        <v xml:space="preserve"> </v>
      </c>
      <c r="Q54" s="58">
        <f>C54</f>
        <v>131313.43999999997</v>
      </c>
      <c r="R54" s="59">
        <f t="shared" si="63"/>
        <v>1</v>
      </c>
      <c r="S54" s="58"/>
      <c r="T54" s="59" t="str">
        <f t="shared" si="64"/>
        <v xml:space="preserve"> </v>
      </c>
      <c r="U54" s="54" t="str">
        <f t="shared" si="8"/>
        <v xml:space="preserve"> </v>
      </c>
    </row>
    <row r="55" spans="1:21" s="49" customFormat="1" ht="15.75">
      <c r="A55" s="56" t="s">
        <v>503</v>
      </c>
      <c r="B55" s="57" t="str">
        <f>VLOOKUP($A55,PLAN.A!$E$10:$K$409,2,FALSE)</f>
        <v>BANCADAS E DIVISÓRIAS</v>
      </c>
      <c r="C55" s="68">
        <f>VLOOKUP($A55,PLAN.A!$E$10:$K$409,7,FALSE)</f>
        <v>31478.34</v>
      </c>
      <c r="E55" s="58"/>
      <c r="F55" s="59" t="str">
        <f t="shared" si="57"/>
        <v xml:space="preserve"> </v>
      </c>
      <c r="G55" s="58"/>
      <c r="H55" s="59" t="str">
        <f t="shared" si="58"/>
        <v xml:space="preserve"> </v>
      </c>
      <c r="I55" s="58"/>
      <c r="J55" s="59" t="str">
        <f t="shared" si="59"/>
        <v xml:space="preserve"> </v>
      </c>
      <c r="K55" s="58"/>
      <c r="L55" s="59" t="str">
        <f t="shared" si="60"/>
        <v xml:space="preserve"> </v>
      </c>
      <c r="M55" s="58"/>
      <c r="N55" s="59" t="str">
        <f t="shared" si="61"/>
        <v xml:space="preserve"> </v>
      </c>
      <c r="O55" s="58"/>
      <c r="P55" s="59" t="str">
        <f t="shared" si="62"/>
        <v xml:space="preserve"> </v>
      </c>
      <c r="Q55" s="58">
        <f>C55</f>
        <v>31478.34</v>
      </c>
      <c r="R55" s="59">
        <f t="shared" si="63"/>
        <v>1</v>
      </c>
      <c r="S55" s="58"/>
      <c r="T55" s="59" t="str">
        <f t="shared" si="64"/>
        <v xml:space="preserve"> </v>
      </c>
      <c r="U55" s="54" t="str">
        <f t="shared" si="8"/>
        <v xml:space="preserve"> </v>
      </c>
    </row>
    <row r="56" spans="1:21" s="49" customFormat="1" ht="15.75">
      <c r="A56" s="56" t="s">
        <v>504</v>
      </c>
      <c r="B56" s="57" t="str">
        <f>VLOOKUP($A56,PLAN.A!$E$10:$K$409,2,FALSE)</f>
        <v>PINTURA EM TETOS INTERNOS</v>
      </c>
      <c r="C56" s="68">
        <f>VLOOKUP($A56,PLAN.A!$E$10:$K$409,7,FALSE)</f>
        <v>27829.35</v>
      </c>
      <c r="E56" s="58"/>
      <c r="F56" s="59" t="str">
        <f t="shared" si="57"/>
        <v xml:space="preserve"> </v>
      </c>
      <c r="G56" s="58"/>
      <c r="H56" s="59" t="str">
        <f t="shared" si="58"/>
        <v xml:space="preserve"> </v>
      </c>
      <c r="I56" s="58"/>
      <c r="J56" s="59" t="str">
        <f t="shared" si="59"/>
        <v xml:space="preserve"> </v>
      </c>
      <c r="K56" s="58"/>
      <c r="L56" s="59" t="str">
        <f t="shared" si="60"/>
        <v xml:space="preserve"> </v>
      </c>
      <c r="M56" s="58"/>
      <c r="N56" s="59" t="str">
        <f t="shared" si="61"/>
        <v xml:space="preserve"> </v>
      </c>
      <c r="O56" s="58"/>
      <c r="P56" s="59" t="str">
        <f t="shared" si="62"/>
        <v xml:space="preserve"> </v>
      </c>
      <c r="Q56" s="58"/>
      <c r="R56" s="59" t="str">
        <f t="shared" si="63"/>
        <v xml:space="preserve"> </v>
      </c>
      <c r="S56" s="58">
        <f t="shared" ref="S56:S61" si="65">C56</f>
        <v>27829.35</v>
      </c>
      <c r="T56" s="59">
        <f t="shared" si="64"/>
        <v>1</v>
      </c>
      <c r="U56" s="54" t="str">
        <f t="shared" si="8"/>
        <v xml:space="preserve"> </v>
      </c>
    </row>
    <row r="57" spans="1:21" s="49" customFormat="1" ht="15.75">
      <c r="A57" s="56" t="s">
        <v>505</v>
      </c>
      <c r="B57" s="57" t="str">
        <f>VLOOKUP($A57,PLAN.A!$E$10:$K$409,2,FALSE)</f>
        <v>PINTURA DO BEIRAL</v>
      </c>
      <c r="C57" s="68">
        <f>VLOOKUP($A57,PLAN.A!$E$10:$K$409,7,FALSE)</f>
        <v>20443.89</v>
      </c>
      <c r="E57" s="58"/>
      <c r="F57" s="59" t="str">
        <f t="shared" si="57"/>
        <v xml:space="preserve"> </v>
      </c>
      <c r="G57" s="58"/>
      <c r="H57" s="59" t="str">
        <f t="shared" si="58"/>
        <v xml:space="preserve"> </v>
      </c>
      <c r="I57" s="58"/>
      <c r="J57" s="59" t="str">
        <f t="shared" si="59"/>
        <v xml:space="preserve"> </v>
      </c>
      <c r="K57" s="58"/>
      <c r="L57" s="59" t="str">
        <f t="shared" si="60"/>
        <v xml:space="preserve"> </v>
      </c>
      <c r="M57" s="58"/>
      <c r="N57" s="59" t="str">
        <f t="shared" si="61"/>
        <v xml:space="preserve"> </v>
      </c>
      <c r="O57" s="58"/>
      <c r="P57" s="59" t="str">
        <f t="shared" si="62"/>
        <v xml:space="preserve"> </v>
      </c>
      <c r="Q57" s="58"/>
      <c r="R57" s="59" t="str">
        <f t="shared" si="63"/>
        <v xml:space="preserve"> </v>
      </c>
      <c r="S57" s="58">
        <f t="shared" si="65"/>
        <v>20443.89</v>
      </c>
      <c r="T57" s="59">
        <f t="shared" si="64"/>
        <v>1</v>
      </c>
      <c r="U57" s="54" t="str">
        <f t="shared" si="8"/>
        <v xml:space="preserve"> </v>
      </c>
    </row>
    <row r="58" spans="1:21" s="49" customFormat="1" ht="15.75">
      <c r="A58" s="56" t="s">
        <v>506</v>
      </c>
      <c r="B58" s="57" t="str">
        <f>VLOOKUP($A58,PLAN.A!$E$10:$K$409,2,FALSE)</f>
        <v>PINTURA EM PAREDES - INTERNAS E EXTERNAS</v>
      </c>
      <c r="C58" s="68">
        <f>VLOOKUP($A58,PLAN.A!$E$10:$K$409,7,FALSE)</f>
        <v>39931.370000000003</v>
      </c>
      <c r="E58" s="58"/>
      <c r="F58" s="59" t="str">
        <f t="shared" si="57"/>
        <v xml:space="preserve"> </v>
      </c>
      <c r="G58" s="58"/>
      <c r="H58" s="59" t="str">
        <f t="shared" si="58"/>
        <v xml:space="preserve"> </v>
      </c>
      <c r="I58" s="58"/>
      <c r="J58" s="59" t="str">
        <f t="shared" si="59"/>
        <v xml:space="preserve"> </v>
      </c>
      <c r="K58" s="58"/>
      <c r="L58" s="59" t="str">
        <f t="shared" si="60"/>
        <v xml:space="preserve"> </v>
      </c>
      <c r="M58" s="58"/>
      <c r="N58" s="59" t="str">
        <f t="shared" si="61"/>
        <v xml:space="preserve"> </v>
      </c>
      <c r="O58" s="58"/>
      <c r="P58" s="59" t="str">
        <f t="shared" si="62"/>
        <v xml:space="preserve"> </v>
      </c>
      <c r="Q58" s="58"/>
      <c r="R58" s="59" t="str">
        <f t="shared" si="63"/>
        <v xml:space="preserve"> </v>
      </c>
      <c r="S58" s="58">
        <f t="shared" si="65"/>
        <v>39931.370000000003</v>
      </c>
      <c r="T58" s="59">
        <f t="shared" si="64"/>
        <v>1</v>
      </c>
      <c r="U58" s="54" t="str">
        <f t="shared" si="8"/>
        <v xml:space="preserve"> </v>
      </c>
    </row>
    <row r="59" spans="1:21" s="49" customFormat="1" ht="15.75">
      <c r="A59" s="56" t="s">
        <v>507</v>
      </c>
      <c r="B59" s="57" t="str">
        <f>VLOOKUP($A59,PLAN.A!$E$10:$K$409,2,FALSE)</f>
        <v>PINTURA EM PISOS</v>
      </c>
      <c r="C59" s="68">
        <f>VLOOKUP($A59,PLAN.A!$E$10:$K$409,7,FALSE)</f>
        <v>9154.19</v>
      </c>
      <c r="E59" s="58"/>
      <c r="F59" s="59" t="str">
        <f t="shared" si="57"/>
        <v xml:space="preserve"> </v>
      </c>
      <c r="G59" s="58"/>
      <c r="H59" s="59" t="str">
        <f t="shared" si="58"/>
        <v xml:space="preserve"> </v>
      </c>
      <c r="I59" s="58"/>
      <c r="J59" s="59" t="str">
        <f t="shared" si="59"/>
        <v xml:space="preserve"> </v>
      </c>
      <c r="K59" s="58"/>
      <c r="L59" s="59" t="str">
        <f t="shared" si="60"/>
        <v xml:space="preserve"> </v>
      </c>
      <c r="M59" s="58"/>
      <c r="N59" s="59" t="str">
        <f t="shared" si="61"/>
        <v xml:space="preserve"> </v>
      </c>
      <c r="O59" s="58"/>
      <c r="P59" s="59" t="str">
        <f t="shared" si="62"/>
        <v xml:space="preserve"> </v>
      </c>
      <c r="Q59" s="58"/>
      <c r="R59" s="59" t="str">
        <f t="shared" si="63"/>
        <v xml:space="preserve"> </v>
      </c>
      <c r="S59" s="58">
        <f t="shared" si="65"/>
        <v>9154.19</v>
      </c>
      <c r="T59" s="59">
        <f t="shared" si="64"/>
        <v>1</v>
      </c>
      <c r="U59" s="54" t="str">
        <f t="shared" si="8"/>
        <v xml:space="preserve"> </v>
      </c>
    </row>
    <row r="60" spans="1:21" s="49" customFormat="1" ht="15.75">
      <c r="A60" s="56" t="s">
        <v>508</v>
      </c>
      <c r="B60" s="57" t="str">
        <f>VLOOKUP($A60,PLAN.A!$E$10:$K$409,2,FALSE)</f>
        <v>LOUÇAS</v>
      </c>
      <c r="C60" s="68">
        <f>VLOOKUP($A60,PLAN.A!$E$10:$K$409,7,FALSE)</f>
        <v>11576.8</v>
      </c>
      <c r="E60" s="58"/>
      <c r="F60" s="59" t="str">
        <f t="shared" si="57"/>
        <v xml:space="preserve"> </v>
      </c>
      <c r="G60" s="58"/>
      <c r="H60" s="59" t="str">
        <f t="shared" si="58"/>
        <v xml:space="preserve"> </v>
      </c>
      <c r="I60" s="58"/>
      <c r="J60" s="59" t="str">
        <f t="shared" si="59"/>
        <v xml:space="preserve"> </v>
      </c>
      <c r="K60" s="58"/>
      <c r="L60" s="59" t="str">
        <f t="shared" si="60"/>
        <v xml:space="preserve"> </v>
      </c>
      <c r="M60" s="58"/>
      <c r="N60" s="59" t="str">
        <f t="shared" si="61"/>
        <v xml:space="preserve"> </v>
      </c>
      <c r="O60" s="58"/>
      <c r="P60" s="59" t="str">
        <f t="shared" si="62"/>
        <v xml:space="preserve"> </v>
      </c>
      <c r="Q60" s="58"/>
      <c r="R60" s="59" t="str">
        <f t="shared" si="63"/>
        <v xml:space="preserve"> </v>
      </c>
      <c r="S60" s="58">
        <f t="shared" si="65"/>
        <v>11576.8</v>
      </c>
      <c r="T60" s="59">
        <f t="shared" si="64"/>
        <v>1</v>
      </c>
      <c r="U60" s="54" t="str">
        <f t="shared" si="8"/>
        <v xml:space="preserve"> </v>
      </c>
    </row>
    <row r="61" spans="1:21" s="49" customFormat="1" ht="15.75">
      <c r="A61" s="56" t="s">
        <v>509</v>
      </c>
      <c r="B61" s="57" t="str">
        <f>VLOOKUP($A61,PLAN.A!$E$10:$K$409,2,FALSE)</f>
        <v>METAIS E ACESSÓRIOS</v>
      </c>
      <c r="C61" s="68">
        <f>VLOOKUP($A61,PLAN.A!$E$10:$K$409,7,FALSE)</f>
        <v>16325.740000000002</v>
      </c>
      <c r="E61" s="58"/>
      <c r="F61" s="59" t="str">
        <f t="shared" si="57"/>
        <v xml:space="preserve"> </v>
      </c>
      <c r="G61" s="58"/>
      <c r="H61" s="59" t="str">
        <f t="shared" si="58"/>
        <v xml:space="preserve"> </v>
      </c>
      <c r="I61" s="58"/>
      <c r="J61" s="59" t="str">
        <f t="shared" si="59"/>
        <v xml:space="preserve"> </v>
      </c>
      <c r="K61" s="58"/>
      <c r="L61" s="59" t="str">
        <f t="shared" si="60"/>
        <v xml:space="preserve"> </v>
      </c>
      <c r="M61" s="58"/>
      <c r="N61" s="59" t="str">
        <f t="shared" si="61"/>
        <v xml:space="preserve"> </v>
      </c>
      <c r="O61" s="58"/>
      <c r="P61" s="59" t="str">
        <f t="shared" si="62"/>
        <v xml:space="preserve"> </v>
      </c>
      <c r="Q61" s="58"/>
      <c r="R61" s="59" t="str">
        <f t="shared" si="63"/>
        <v xml:space="preserve"> </v>
      </c>
      <c r="S61" s="58">
        <f t="shared" si="65"/>
        <v>16325.740000000002</v>
      </c>
      <c r="T61" s="59">
        <f t="shared" si="64"/>
        <v>1</v>
      </c>
      <c r="U61" s="54" t="str">
        <f t="shared" si="8"/>
        <v xml:space="preserve"> </v>
      </c>
    </row>
    <row r="62" spans="1:21" s="55" customFormat="1" ht="15.75">
      <c r="A62" s="52">
        <v>9</v>
      </c>
      <c r="B62" s="52" t="str">
        <f>VLOOKUP($A62,PLAN.A!$E$10:$K$409,2,FALSE)</f>
        <v>ESQUADRIAS</v>
      </c>
      <c r="C62" s="169">
        <f>VLOOKUP($A62,PLAN.A!$E$10:$K$409,7,FALSE)</f>
        <v>242269.28999999998</v>
      </c>
      <c r="D62" s="136"/>
      <c r="E62" s="67">
        <f>SUM(E63:E64)</f>
        <v>0</v>
      </c>
      <c r="F62" s="53">
        <f>IF(E62=0,0,E62/$C62)</f>
        <v>0</v>
      </c>
      <c r="G62" s="67">
        <f>SUM(G63:G64)</f>
        <v>0</v>
      </c>
      <c r="H62" s="53">
        <f>IF(G62=0,0,G62/$C62)</f>
        <v>0</v>
      </c>
      <c r="I62" s="67">
        <f>SUM(I63:I64)</f>
        <v>0</v>
      </c>
      <c r="J62" s="53">
        <f>IF(I62=0,0,I62/$C62)</f>
        <v>0</v>
      </c>
      <c r="K62" s="67">
        <f>SUM(K63:K64)</f>
        <v>0</v>
      </c>
      <c r="L62" s="53">
        <f>IF(K62=0,0,K62/$C62)</f>
        <v>0</v>
      </c>
      <c r="M62" s="67">
        <f>SUM(M63:M64)</f>
        <v>0</v>
      </c>
      <c r="N62" s="53">
        <f>IF(M62=0,0,M62/$C62)</f>
        <v>0</v>
      </c>
      <c r="O62" s="67">
        <f>SUM(O63:O64)</f>
        <v>0</v>
      </c>
      <c r="P62" s="53">
        <f>IF(O62=0,0,O62/$C62)</f>
        <v>0</v>
      </c>
      <c r="Q62" s="67">
        <f>SUM(Q63:Q64)</f>
        <v>0</v>
      </c>
      <c r="R62" s="53">
        <f>IF(Q62=0,0,Q62/$C62)</f>
        <v>0</v>
      </c>
      <c r="S62" s="67">
        <f>SUM(S63:S64)</f>
        <v>242269.28999999998</v>
      </c>
      <c r="T62" s="53">
        <f>IF(S62=0,0,S62/$C62)</f>
        <v>1</v>
      </c>
      <c r="U62" s="54" t="str">
        <f t="shared" si="8"/>
        <v xml:space="preserve"> </v>
      </c>
    </row>
    <row r="63" spans="1:21" s="49" customFormat="1" ht="15.75">
      <c r="A63" s="56" t="s">
        <v>510</v>
      </c>
      <c r="B63" s="57" t="str">
        <f>VLOOKUP($A63,PLAN.A!$E$10:$K$409,2,FALSE)</f>
        <v>PORTAS</v>
      </c>
      <c r="C63" s="68">
        <f>VLOOKUP($A63,PLAN.A!$E$10:$K$409,7,FALSE)</f>
        <v>118820.45000000001</v>
      </c>
      <c r="E63" s="58"/>
      <c r="F63" s="59" t="str">
        <f t="shared" ref="F63:F64" si="66">IF(E63&gt;0,E63/$C63, " ")</f>
        <v xml:space="preserve"> </v>
      </c>
      <c r="G63" s="58"/>
      <c r="H63" s="59" t="str">
        <f t="shared" ref="H63:H64" si="67">IF(G63&gt;0,G63/$C63, " ")</f>
        <v xml:space="preserve"> </v>
      </c>
      <c r="I63" s="58"/>
      <c r="J63" s="59" t="str">
        <f t="shared" ref="J63:J64" si="68">IF(I63&gt;0,I63/$C63, " ")</f>
        <v xml:space="preserve"> </v>
      </c>
      <c r="K63" s="58"/>
      <c r="L63" s="59" t="str">
        <f t="shared" ref="L63:L64" si="69">IF(K63&gt;0,K63/$C63, " ")</f>
        <v xml:space="preserve"> </v>
      </c>
      <c r="M63" s="58"/>
      <c r="N63" s="59" t="str">
        <f t="shared" ref="N63:N64" si="70">IF(M63&gt;0,M63/$C63, " ")</f>
        <v xml:space="preserve"> </v>
      </c>
      <c r="O63" s="58"/>
      <c r="P63" s="59" t="str">
        <f t="shared" ref="P63:P64" si="71">IF(O63&gt;0,O63/$C63, " ")</f>
        <v xml:space="preserve"> </v>
      </c>
      <c r="Q63" s="58"/>
      <c r="R63" s="59" t="str">
        <f t="shared" ref="R63:R64" si="72">IF(Q63&gt;0,Q63/$C63, " ")</f>
        <v xml:space="preserve"> </v>
      </c>
      <c r="S63" s="58">
        <f>C63</f>
        <v>118820.45000000001</v>
      </c>
      <c r="T63" s="59">
        <f t="shared" ref="T63:T64" si="73">IF(S63&gt;0,S63/$C63, " ")</f>
        <v>1</v>
      </c>
      <c r="U63" s="54" t="str">
        <f t="shared" si="8"/>
        <v xml:space="preserve"> </v>
      </c>
    </row>
    <row r="64" spans="1:21" s="49" customFormat="1" ht="15.75">
      <c r="A64" s="56" t="s">
        <v>511</v>
      </c>
      <c r="B64" s="57" t="str">
        <f>VLOOKUP($A64,PLAN.A!$E$10:$K$409,2,FALSE)</f>
        <v>JANELAS</v>
      </c>
      <c r="C64" s="68">
        <f>VLOOKUP($A64,PLAN.A!$E$10:$K$409,7,FALSE)</f>
        <v>123448.83999999998</v>
      </c>
      <c r="E64" s="58"/>
      <c r="F64" s="59" t="str">
        <f t="shared" si="66"/>
        <v xml:space="preserve"> </v>
      </c>
      <c r="G64" s="58"/>
      <c r="H64" s="59" t="str">
        <f t="shared" si="67"/>
        <v xml:space="preserve"> </v>
      </c>
      <c r="I64" s="58"/>
      <c r="J64" s="59" t="str">
        <f t="shared" si="68"/>
        <v xml:space="preserve"> </v>
      </c>
      <c r="K64" s="58"/>
      <c r="L64" s="59" t="str">
        <f t="shared" si="69"/>
        <v xml:space="preserve"> </v>
      </c>
      <c r="M64" s="58"/>
      <c r="N64" s="59" t="str">
        <f t="shared" si="70"/>
        <v xml:space="preserve"> </v>
      </c>
      <c r="O64" s="58"/>
      <c r="P64" s="59" t="str">
        <f t="shared" si="71"/>
        <v xml:space="preserve"> </v>
      </c>
      <c r="Q64" s="58"/>
      <c r="R64" s="59" t="str">
        <f t="shared" si="72"/>
        <v xml:space="preserve"> </v>
      </c>
      <c r="S64" s="58">
        <f>C64</f>
        <v>123448.83999999998</v>
      </c>
      <c r="T64" s="59">
        <f t="shared" si="73"/>
        <v>1</v>
      </c>
      <c r="U64" s="54" t="str">
        <f t="shared" si="8"/>
        <v xml:space="preserve"> </v>
      </c>
    </row>
    <row r="65" spans="1:21" s="55" customFormat="1" ht="15.75">
      <c r="A65" s="52">
        <v>10</v>
      </c>
      <c r="B65" s="52" t="str">
        <f>VLOOKUP($A65,PLAN.A!$E$10:$K$409,2,FALSE)</f>
        <v>CASA DE GÁS</v>
      </c>
      <c r="C65" s="169">
        <f>VLOOKUP($A65,PLAN.A!$E$10:$K$409,7,FALSE)</f>
        <v>27385.8</v>
      </c>
      <c r="D65" s="136"/>
      <c r="E65" s="67">
        <f>SUM(E66:E72)</f>
        <v>0</v>
      </c>
      <c r="F65" s="53">
        <f>IF(E65=0,0,E65/$C65)</f>
        <v>0</v>
      </c>
      <c r="G65" s="67">
        <f>SUM(G66:G72)</f>
        <v>0</v>
      </c>
      <c r="H65" s="53">
        <f>IF(G65=0,0,G65/$C65)</f>
        <v>0</v>
      </c>
      <c r="I65" s="67">
        <f>SUM(I66:I72)</f>
        <v>0</v>
      </c>
      <c r="J65" s="53">
        <f>IF(I65=0,0,I65/$C65)</f>
        <v>0</v>
      </c>
      <c r="K65" s="67">
        <f>SUM(K66:K72)</f>
        <v>0</v>
      </c>
      <c r="L65" s="53">
        <f>IF(K65=0,0,K65/$C65)</f>
        <v>0</v>
      </c>
      <c r="M65" s="67">
        <f>SUM(M66:M72)</f>
        <v>0</v>
      </c>
      <c r="N65" s="53">
        <f>IF(M65=0,0,M65/$C65)</f>
        <v>0</v>
      </c>
      <c r="O65" s="67">
        <f>SUM(O66:O72)</f>
        <v>17022.8</v>
      </c>
      <c r="P65" s="53">
        <f>IF(O65=0,0,O65/$C65)</f>
        <v>0.62159221202228887</v>
      </c>
      <c r="Q65" s="67">
        <f>SUM(Q66:Q72)</f>
        <v>10363</v>
      </c>
      <c r="R65" s="53">
        <f>IF(Q65=0,0,Q65/$C65)</f>
        <v>0.37840778797771107</v>
      </c>
      <c r="S65" s="67">
        <f>SUM(S66:S72)</f>
        <v>0</v>
      </c>
      <c r="T65" s="53">
        <f>IF(S65=0,0,S65/$C65)</f>
        <v>0</v>
      </c>
      <c r="U65" s="54" t="str">
        <f t="shared" si="8"/>
        <v xml:space="preserve"> </v>
      </c>
    </row>
    <row r="66" spans="1:21" s="49" customFormat="1" ht="15.75">
      <c r="A66" s="56" t="s">
        <v>512</v>
      </c>
      <c r="B66" s="57" t="str">
        <f>VLOOKUP($A66,PLAN.A!$E$10:$K$409,2,FALSE)</f>
        <v>FUNDAÇÃO - RADIER</v>
      </c>
      <c r="C66" s="68">
        <f>VLOOKUP($A66,PLAN.A!$E$10:$K$409,7,FALSE)</f>
        <v>4206.4799999999996</v>
      </c>
      <c r="E66" s="58"/>
      <c r="F66" s="59" t="str">
        <f t="shared" ref="F66:F72" si="74">IF(E66&gt;0,E66/$C66, " ")</f>
        <v xml:space="preserve"> </v>
      </c>
      <c r="G66" s="58"/>
      <c r="H66" s="59" t="str">
        <f t="shared" ref="H66:H72" si="75">IF(G66&gt;0,G66/$C66, " ")</f>
        <v xml:space="preserve"> </v>
      </c>
      <c r="I66" s="58"/>
      <c r="J66" s="59" t="str">
        <f t="shared" ref="J66:J72" si="76">IF(I66&gt;0,I66/$C66, " ")</f>
        <v xml:space="preserve"> </v>
      </c>
      <c r="K66" s="58"/>
      <c r="L66" s="59" t="str">
        <f t="shared" ref="L66:L72" si="77">IF(K66&gt;0,K66/$C66, " ")</f>
        <v xml:space="preserve"> </v>
      </c>
      <c r="M66" s="58"/>
      <c r="N66" s="59" t="str">
        <f t="shared" ref="N66:N72" si="78">IF(M66&gt;0,M66/$C66, " ")</f>
        <v xml:space="preserve"> </v>
      </c>
      <c r="O66" s="58">
        <f>C66</f>
        <v>4206.4799999999996</v>
      </c>
      <c r="P66" s="59">
        <f t="shared" ref="P66:P72" si="79">IF(O66&gt;0,O66/$C66, " ")</f>
        <v>1</v>
      </c>
      <c r="Q66" s="58"/>
      <c r="R66" s="59" t="str">
        <f t="shared" ref="R66:R72" si="80">IF(Q66&gt;0,Q66/$C66, " ")</f>
        <v xml:space="preserve"> </v>
      </c>
      <c r="S66" s="58"/>
      <c r="T66" s="59" t="str">
        <f t="shared" ref="T66:T72" si="81">IF(S66&gt;0,S66/$C66, " ")</f>
        <v xml:space="preserve"> </v>
      </c>
      <c r="U66" s="54" t="str">
        <f t="shared" si="8"/>
        <v xml:space="preserve"> </v>
      </c>
    </row>
    <row r="67" spans="1:21" s="49" customFormat="1" ht="15.75">
      <c r="A67" s="56" t="s">
        <v>513</v>
      </c>
      <c r="B67" s="57" t="str">
        <f>VLOOKUP($A67,PLAN.A!$E$10:$K$409,2,FALSE)</f>
        <v>ALVENARIA ESTRUTURAL EM BLOCOS DE CONCRETO</v>
      </c>
      <c r="C67" s="68">
        <f>VLOOKUP($A67,PLAN.A!$E$10:$K$409,7,FALSE)</f>
        <v>3540.5199999999995</v>
      </c>
      <c r="E67" s="58"/>
      <c r="F67" s="59" t="str">
        <f t="shared" si="74"/>
        <v xml:space="preserve"> </v>
      </c>
      <c r="G67" s="58"/>
      <c r="H67" s="59" t="str">
        <f t="shared" si="75"/>
        <v xml:space="preserve"> </v>
      </c>
      <c r="I67" s="58"/>
      <c r="J67" s="59" t="str">
        <f t="shared" si="76"/>
        <v xml:space="preserve"> </v>
      </c>
      <c r="K67" s="58"/>
      <c r="L67" s="59" t="str">
        <f t="shared" si="77"/>
        <v xml:space="preserve"> </v>
      </c>
      <c r="M67" s="58"/>
      <c r="N67" s="59" t="str">
        <f t="shared" si="78"/>
        <v xml:space="preserve"> </v>
      </c>
      <c r="O67" s="58">
        <f>C67</f>
        <v>3540.5199999999995</v>
      </c>
      <c r="P67" s="59">
        <f t="shared" si="79"/>
        <v>1</v>
      </c>
      <c r="Q67" s="58"/>
      <c r="R67" s="59" t="str">
        <f t="shared" si="80"/>
        <v xml:space="preserve"> </v>
      </c>
      <c r="S67" s="58"/>
      <c r="T67" s="59" t="str">
        <f t="shared" si="81"/>
        <v xml:space="preserve"> </v>
      </c>
      <c r="U67" s="54" t="str">
        <f t="shared" si="8"/>
        <v xml:space="preserve"> </v>
      </c>
    </row>
    <row r="68" spans="1:21" s="49" customFormat="1" ht="15.75">
      <c r="A68" s="56" t="s">
        <v>514</v>
      </c>
      <c r="B68" s="57" t="str">
        <f>VLOOKUP($A68,PLAN.A!$E$10:$K$409,2,FALSE)</f>
        <v>LAJE MACIÇA</v>
      </c>
      <c r="C68" s="68">
        <f>VLOOKUP($A68,PLAN.A!$E$10:$K$409,7,FALSE)</f>
        <v>5768.13</v>
      </c>
      <c r="E68" s="58"/>
      <c r="F68" s="59" t="str">
        <f t="shared" si="74"/>
        <v xml:space="preserve"> </v>
      </c>
      <c r="G68" s="58"/>
      <c r="H68" s="59" t="str">
        <f t="shared" si="75"/>
        <v xml:space="preserve"> </v>
      </c>
      <c r="I68" s="58"/>
      <c r="J68" s="59" t="str">
        <f t="shared" si="76"/>
        <v xml:space="preserve"> </v>
      </c>
      <c r="K68" s="58"/>
      <c r="L68" s="59" t="str">
        <f t="shared" si="77"/>
        <v xml:space="preserve"> </v>
      </c>
      <c r="M68" s="58"/>
      <c r="N68" s="59" t="str">
        <f t="shared" si="78"/>
        <v xml:space="preserve"> </v>
      </c>
      <c r="O68" s="58">
        <f>C68</f>
        <v>5768.13</v>
      </c>
      <c r="P68" s="59">
        <f t="shared" si="79"/>
        <v>1</v>
      </c>
      <c r="Q68" s="58"/>
      <c r="R68" s="59" t="str">
        <f t="shared" si="80"/>
        <v xml:space="preserve"> </v>
      </c>
      <c r="S68" s="58"/>
      <c r="T68" s="59" t="str">
        <f t="shared" si="81"/>
        <v xml:space="preserve"> </v>
      </c>
      <c r="U68" s="54" t="str">
        <f t="shared" si="8"/>
        <v xml:space="preserve"> </v>
      </c>
    </row>
    <row r="69" spans="1:21" s="49" customFormat="1" ht="15.75">
      <c r="A69" s="56" t="s">
        <v>515</v>
      </c>
      <c r="B69" s="57" t="str">
        <f>VLOOKUP($A69,PLAN.A!$E$10:$K$409,2,FALSE)</f>
        <v>REVESTIMENTOS BRUTOS</v>
      </c>
      <c r="C69" s="68">
        <f>VLOOKUP($A69,PLAN.A!$E$10:$K$409,7,FALSE)</f>
        <v>1780.23</v>
      </c>
      <c r="E69" s="58"/>
      <c r="F69" s="59" t="str">
        <f t="shared" si="74"/>
        <v xml:space="preserve"> </v>
      </c>
      <c r="G69" s="58"/>
      <c r="H69" s="59" t="str">
        <f t="shared" si="75"/>
        <v xml:space="preserve"> </v>
      </c>
      <c r="I69" s="58"/>
      <c r="J69" s="59" t="str">
        <f t="shared" si="76"/>
        <v xml:space="preserve"> </v>
      </c>
      <c r="K69" s="58"/>
      <c r="L69" s="59" t="str">
        <f t="shared" si="77"/>
        <v xml:space="preserve"> </v>
      </c>
      <c r="M69" s="58"/>
      <c r="N69" s="59" t="str">
        <f t="shared" si="78"/>
        <v xml:space="preserve"> </v>
      </c>
      <c r="O69" s="58">
        <f>C69</f>
        <v>1780.23</v>
      </c>
      <c r="P69" s="59">
        <f t="shared" si="79"/>
        <v>1</v>
      </c>
      <c r="Q69" s="58"/>
      <c r="R69" s="59" t="str">
        <f t="shared" si="80"/>
        <v xml:space="preserve"> </v>
      </c>
      <c r="S69" s="58"/>
      <c r="T69" s="59" t="str">
        <f t="shared" si="81"/>
        <v xml:space="preserve"> </v>
      </c>
      <c r="U69" s="54" t="str">
        <f t="shared" si="8"/>
        <v xml:space="preserve"> </v>
      </c>
    </row>
    <row r="70" spans="1:21" s="49" customFormat="1" ht="15.75">
      <c r="A70" s="56" t="s">
        <v>516</v>
      </c>
      <c r="B70" s="57" t="str">
        <f>VLOOKUP($A70,PLAN.A!$E$10:$K$409,2,FALSE)</f>
        <v>COBERTURA E IMPERMEABILIZAÇÕES</v>
      </c>
      <c r="C70" s="68">
        <f>VLOOKUP($A70,PLAN.A!$E$10:$K$409,7,FALSE)</f>
        <v>1727.44</v>
      </c>
      <c r="E70" s="58"/>
      <c r="F70" s="59" t="str">
        <f t="shared" si="74"/>
        <v xml:space="preserve"> </v>
      </c>
      <c r="G70" s="58"/>
      <c r="H70" s="59" t="str">
        <f t="shared" si="75"/>
        <v xml:space="preserve"> </v>
      </c>
      <c r="I70" s="58"/>
      <c r="J70" s="59" t="str">
        <f t="shared" si="76"/>
        <v xml:space="preserve"> </v>
      </c>
      <c r="K70" s="58"/>
      <c r="L70" s="59" t="str">
        <f t="shared" si="77"/>
        <v xml:space="preserve"> </v>
      </c>
      <c r="M70" s="58"/>
      <c r="N70" s="59" t="str">
        <f t="shared" si="78"/>
        <v xml:space="preserve"> </v>
      </c>
      <c r="O70" s="58">
        <f>C70</f>
        <v>1727.44</v>
      </c>
      <c r="P70" s="59">
        <f t="shared" si="79"/>
        <v>1</v>
      </c>
      <c r="Q70" s="58"/>
      <c r="R70" s="59" t="str">
        <f t="shared" si="80"/>
        <v xml:space="preserve"> </v>
      </c>
      <c r="S70" s="58"/>
      <c r="T70" s="59" t="str">
        <f t="shared" si="81"/>
        <v xml:space="preserve"> </v>
      </c>
      <c r="U70" s="54" t="str">
        <f t="shared" si="8"/>
        <v xml:space="preserve"> </v>
      </c>
    </row>
    <row r="71" spans="1:21" s="49" customFormat="1" ht="15.75">
      <c r="A71" s="56" t="s">
        <v>517</v>
      </c>
      <c r="B71" s="57" t="str">
        <f>VLOOKUP($A71,PLAN.A!$E$10:$K$409,2,FALSE)</f>
        <v>ESQUADRIAS</v>
      </c>
      <c r="C71" s="68">
        <f>VLOOKUP($A71,PLAN.A!$E$10:$K$409,7,FALSE)</f>
        <v>8393.07</v>
      </c>
      <c r="E71" s="58"/>
      <c r="F71" s="59" t="str">
        <f t="shared" si="74"/>
        <v xml:space="preserve"> </v>
      </c>
      <c r="G71" s="58"/>
      <c r="H71" s="59" t="str">
        <f t="shared" si="75"/>
        <v xml:space="preserve"> </v>
      </c>
      <c r="I71" s="58"/>
      <c r="J71" s="59" t="str">
        <f t="shared" si="76"/>
        <v xml:space="preserve"> </v>
      </c>
      <c r="K71" s="58"/>
      <c r="L71" s="59" t="str">
        <f t="shared" si="77"/>
        <v xml:space="preserve"> </v>
      </c>
      <c r="M71" s="58"/>
      <c r="N71" s="59" t="str">
        <f t="shared" si="78"/>
        <v xml:space="preserve"> </v>
      </c>
      <c r="O71" s="58"/>
      <c r="P71" s="59" t="str">
        <f t="shared" si="79"/>
        <v xml:space="preserve"> </v>
      </c>
      <c r="Q71" s="58">
        <f>C71</f>
        <v>8393.07</v>
      </c>
      <c r="R71" s="59">
        <f t="shared" si="80"/>
        <v>1</v>
      </c>
      <c r="S71" s="58"/>
      <c r="T71" s="59" t="str">
        <f t="shared" si="81"/>
        <v xml:space="preserve"> </v>
      </c>
      <c r="U71" s="54" t="str">
        <f t="shared" si="8"/>
        <v xml:space="preserve"> </v>
      </c>
    </row>
    <row r="72" spans="1:21" s="49" customFormat="1" ht="15.75">
      <c r="A72" s="56" t="s">
        <v>518</v>
      </c>
      <c r="B72" s="57" t="str">
        <f>VLOOKUP($A72,PLAN.A!$E$10:$K$409,2,FALSE)</f>
        <v>PINTURA E ACABAMENTO</v>
      </c>
      <c r="C72" s="68">
        <f>VLOOKUP($A72,PLAN.A!$E$10:$K$409,7,FALSE)</f>
        <v>1969.9299999999998</v>
      </c>
      <c r="E72" s="58"/>
      <c r="F72" s="59" t="str">
        <f t="shared" si="74"/>
        <v xml:space="preserve"> </v>
      </c>
      <c r="G72" s="58"/>
      <c r="H72" s="59" t="str">
        <f t="shared" si="75"/>
        <v xml:space="preserve"> </v>
      </c>
      <c r="I72" s="58"/>
      <c r="J72" s="59" t="str">
        <f t="shared" si="76"/>
        <v xml:space="preserve"> </v>
      </c>
      <c r="K72" s="58"/>
      <c r="L72" s="59" t="str">
        <f t="shared" si="77"/>
        <v xml:space="preserve"> </v>
      </c>
      <c r="M72" s="58"/>
      <c r="N72" s="59" t="str">
        <f t="shared" si="78"/>
        <v xml:space="preserve"> </v>
      </c>
      <c r="O72" s="58"/>
      <c r="P72" s="59" t="str">
        <f t="shared" si="79"/>
        <v xml:space="preserve"> </v>
      </c>
      <c r="Q72" s="58">
        <f>C72</f>
        <v>1969.9299999999998</v>
      </c>
      <c r="R72" s="59">
        <f t="shared" si="80"/>
        <v>1</v>
      </c>
      <c r="S72" s="58"/>
      <c r="T72" s="59" t="str">
        <f t="shared" si="81"/>
        <v xml:space="preserve"> </v>
      </c>
      <c r="U72" s="54" t="str">
        <f t="shared" si="8"/>
        <v xml:space="preserve"> </v>
      </c>
    </row>
    <row r="73" spans="1:21" s="55" customFormat="1" ht="15.75">
      <c r="A73" s="52">
        <v>11</v>
      </c>
      <c r="B73" s="52" t="str">
        <f>VLOOKUP($A73,PLAN.A!$E$10:$K$409,2,FALSE)</f>
        <v>ENTORNO DO PRÉDIO E ÁREAS DE ACESSO</v>
      </c>
      <c r="C73" s="169">
        <f>VLOOKUP($A73,PLAN.A!$E$10:$K$409,7,FALSE)</f>
        <v>54675.479999999996</v>
      </c>
      <c r="D73" s="136"/>
      <c r="E73" s="67">
        <f>SUM(E74:E76)</f>
        <v>0</v>
      </c>
      <c r="F73" s="53">
        <f>IF(E73=0,0,E73/$C73)</f>
        <v>0</v>
      </c>
      <c r="G73" s="67">
        <f>SUM(G74:G76)</f>
        <v>0</v>
      </c>
      <c r="H73" s="53">
        <f>IF(G73=0,0,G73/$C73)</f>
        <v>0</v>
      </c>
      <c r="I73" s="67">
        <f>SUM(I74:I76)</f>
        <v>0</v>
      </c>
      <c r="J73" s="53">
        <f>IF(I73=0,0,I73/$C73)</f>
        <v>0</v>
      </c>
      <c r="K73" s="67">
        <f>SUM(K74:K76)</f>
        <v>0</v>
      </c>
      <c r="L73" s="53">
        <f>IF(K73=0,0,K73/$C73)</f>
        <v>0</v>
      </c>
      <c r="M73" s="67">
        <f>SUM(M74:M76)</f>
        <v>0</v>
      </c>
      <c r="N73" s="53">
        <f>IF(M73=0,0,M73/$C73)</f>
        <v>0</v>
      </c>
      <c r="O73" s="67">
        <f>SUM(O74:O76)</f>
        <v>0</v>
      </c>
      <c r="P73" s="53">
        <f>IF(O73=0,0,O73/$C73)</f>
        <v>0</v>
      </c>
      <c r="Q73" s="67">
        <f>SUM(Q74:Q76)</f>
        <v>5922.38</v>
      </c>
      <c r="R73" s="53">
        <f>IF(Q73=0,0,Q73/$C73)</f>
        <v>0.1083187564151243</v>
      </c>
      <c r="S73" s="67">
        <f>SUM(S74:S76)</f>
        <v>48753.100000000006</v>
      </c>
      <c r="T73" s="53">
        <f>IF(S73=0,0,S73/$C73)</f>
        <v>0.89168124358487588</v>
      </c>
      <c r="U73" s="54" t="str">
        <f t="shared" si="8"/>
        <v xml:space="preserve"> </v>
      </c>
    </row>
    <row r="74" spans="1:21" s="49" customFormat="1" ht="15.75">
      <c r="A74" s="56" t="s">
        <v>519</v>
      </c>
      <c r="B74" s="57" t="str">
        <f>VLOOKUP($A74,PLAN.A!$E$10:$K$409,2,FALSE)</f>
        <v>ESCAVAÇÕES, REATERRO E PREPARO DO TERRENO</v>
      </c>
      <c r="C74" s="68">
        <f>VLOOKUP($A74,PLAN.A!$E$10:$K$409,7,FALSE)</f>
        <v>5922.38</v>
      </c>
      <c r="E74" s="58"/>
      <c r="F74" s="59" t="str">
        <f t="shared" ref="F74:F76" si="82">IF(E74&gt;0,E74/$C74, " ")</f>
        <v xml:space="preserve"> </v>
      </c>
      <c r="G74" s="58"/>
      <c r="H74" s="59" t="str">
        <f t="shared" ref="H74:H76" si="83">IF(G74&gt;0,G74/$C74, " ")</f>
        <v xml:space="preserve"> </v>
      </c>
      <c r="I74" s="58"/>
      <c r="J74" s="59" t="str">
        <f t="shared" ref="J74:J76" si="84">IF(I74&gt;0,I74/$C74, " ")</f>
        <v xml:space="preserve"> </v>
      </c>
      <c r="K74" s="58"/>
      <c r="L74" s="59" t="str">
        <f t="shared" ref="L74:L76" si="85">IF(K74&gt;0,K74/$C74, " ")</f>
        <v xml:space="preserve"> </v>
      </c>
      <c r="M74" s="58"/>
      <c r="N74" s="59" t="str">
        <f t="shared" ref="N74:N76" si="86">IF(M74&gt;0,M74/$C74, " ")</f>
        <v xml:space="preserve"> </v>
      </c>
      <c r="O74" s="58"/>
      <c r="P74" s="59" t="str">
        <f t="shared" ref="P74:P76" si="87">IF(O74&gt;0,O74/$C74, " ")</f>
        <v xml:space="preserve"> </v>
      </c>
      <c r="Q74" s="58">
        <f>C74</f>
        <v>5922.38</v>
      </c>
      <c r="R74" s="59">
        <f t="shared" ref="R74:R76" si="88">IF(Q74&gt;0,Q74/$C74, " ")</f>
        <v>1</v>
      </c>
      <c r="S74" s="58"/>
      <c r="T74" s="59" t="str">
        <f t="shared" ref="T74:T76" si="89">IF(S74&gt;0,S74/$C74, " ")</f>
        <v xml:space="preserve"> </v>
      </c>
      <c r="U74" s="54" t="str">
        <f t="shared" si="8"/>
        <v xml:space="preserve"> </v>
      </c>
    </row>
    <row r="75" spans="1:21" s="49" customFormat="1" ht="15.75">
      <c r="A75" s="56" t="s">
        <v>520</v>
      </c>
      <c r="B75" s="57" t="str">
        <f>VLOOKUP($A75,PLAN.A!$E$10:$K$409,2,FALSE)</f>
        <v>CALÇADA EM PISO INTERTRAVADO</v>
      </c>
      <c r="C75" s="68">
        <f>VLOOKUP($A75,PLAN.A!$E$10:$K$409,7,FALSE)</f>
        <v>35937.5</v>
      </c>
      <c r="E75" s="58"/>
      <c r="F75" s="59" t="str">
        <f t="shared" si="82"/>
        <v xml:space="preserve"> </v>
      </c>
      <c r="G75" s="58"/>
      <c r="H75" s="59" t="str">
        <f t="shared" si="83"/>
        <v xml:space="preserve"> </v>
      </c>
      <c r="I75" s="58"/>
      <c r="J75" s="59" t="str">
        <f t="shared" si="84"/>
        <v xml:space="preserve"> </v>
      </c>
      <c r="K75" s="58"/>
      <c r="L75" s="59" t="str">
        <f t="shared" si="85"/>
        <v xml:space="preserve"> </v>
      </c>
      <c r="M75" s="58"/>
      <c r="N75" s="59" t="str">
        <f t="shared" si="86"/>
        <v xml:space="preserve"> </v>
      </c>
      <c r="O75" s="58"/>
      <c r="P75" s="59" t="str">
        <f t="shared" si="87"/>
        <v xml:space="preserve"> </v>
      </c>
      <c r="Q75" s="58"/>
      <c r="R75" s="59" t="str">
        <f t="shared" si="88"/>
        <v xml:space="preserve"> </v>
      </c>
      <c r="S75" s="58">
        <f>C75</f>
        <v>35937.5</v>
      </c>
      <c r="T75" s="59">
        <f t="shared" si="89"/>
        <v>1</v>
      </c>
      <c r="U75" s="54" t="str">
        <f t="shared" si="8"/>
        <v xml:space="preserve"> </v>
      </c>
    </row>
    <row r="76" spans="1:21" s="49" customFormat="1" ht="15.75">
      <c r="A76" s="56" t="s">
        <v>521</v>
      </c>
      <c r="B76" s="57" t="str">
        <f>VLOOKUP($A76,PLAN.A!$E$10:$K$409,2,FALSE)</f>
        <v>PAISAGISMO</v>
      </c>
      <c r="C76" s="68">
        <f>VLOOKUP($A76,PLAN.A!$E$10:$K$409,7,FALSE)</f>
        <v>12815.600000000002</v>
      </c>
      <c r="E76" s="58"/>
      <c r="F76" s="59" t="str">
        <f t="shared" si="82"/>
        <v xml:space="preserve"> </v>
      </c>
      <c r="G76" s="58"/>
      <c r="H76" s="59" t="str">
        <f t="shared" si="83"/>
        <v xml:space="preserve"> </v>
      </c>
      <c r="I76" s="58"/>
      <c r="J76" s="59" t="str">
        <f t="shared" si="84"/>
        <v xml:space="preserve"> </v>
      </c>
      <c r="K76" s="58"/>
      <c r="L76" s="59" t="str">
        <f t="shared" si="85"/>
        <v xml:space="preserve"> </v>
      </c>
      <c r="M76" s="58"/>
      <c r="N76" s="59" t="str">
        <f t="shared" si="86"/>
        <v xml:space="preserve"> </v>
      </c>
      <c r="O76" s="58"/>
      <c r="P76" s="59" t="str">
        <f t="shared" si="87"/>
        <v xml:space="preserve"> </v>
      </c>
      <c r="Q76" s="58"/>
      <c r="R76" s="59" t="str">
        <f t="shared" si="88"/>
        <v xml:space="preserve"> </v>
      </c>
      <c r="S76" s="58">
        <f>C76</f>
        <v>12815.600000000002</v>
      </c>
      <c r="T76" s="59">
        <f t="shared" si="89"/>
        <v>1</v>
      </c>
      <c r="U76" s="54" t="str">
        <f t="shared" si="8"/>
        <v xml:space="preserve"> </v>
      </c>
    </row>
    <row r="77" spans="1:21" s="55" customFormat="1" ht="15.75">
      <c r="A77" s="52">
        <v>12</v>
      </c>
      <c r="B77" s="52" t="str">
        <f>VLOOKUP($A77,PLAN.A!$E$10:$K$409,2,FALSE)</f>
        <v>LIMPEZA E BOTA-FORA</v>
      </c>
      <c r="C77" s="169">
        <f>VLOOKUP($A77,PLAN.A!$E$10:$K$409,7,FALSE)</f>
        <v>13268.74</v>
      </c>
      <c r="D77" s="136"/>
      <c r="E77" s="67">
        <f>SUM(E78:E78)</f>
        <v>0</v>
      </c>
      <c r="F77" s="53">
        <f>IF(E77=0,0,E77/$C77)</f>
        <v>0</v>
      </c>
      <c r="G77" s="67">
        <f>SUM(G78:G78)</f>
        <v>2496</v>
      </c>
      <c r="H77" s="53">
        <f>IF(G77=0,0,G77/$C77)</f>
        <v>0.18811130521812924</v>
      </c>
      <c r="I77" s="67">
        <f>SUM(I78:I78)</f>
        <v>855</v>
      </c>
      <c r="J77" s="53">
        <f>IF(I77=0,0,I77/$C77)</f>
        <v>6.4437165849960135E-2</v>
      </c>
      <c r="K77" s="67">
        <f>SUM(K78:K78)</f>
        <v>855</v>
      </c>
      <c r="L77" s="53">
        <f>IF(K77=0,0,K77/$C77)</f>
        <v>6.4437165849960135E-2</v>
      </c>
      <c r="M77" s="67">
        <f>SUM(M78:M78)</f>
        <v>855</v>
      </c>
      <c r="N77" s="53">
        <f>IF(M77=0,0,M77/$C77)</f>
        <v>6.4437165849960135E-2</v>
      </c>
      <c r="O77" s="67">
        <f>SUM(O78:O78)</f>
        <v>855</v>
      </c>
      <c r="P77" s="53">
        <f>IF(O77=0,0,O77/$C77)</f>
        <v>6.4437165849960135E-2</v>
      </c>
      <c r="Q77" s="67">
        <f>SUM(Q78:Q78)</f>
        <v>855</v>
      </c>
      <c r="R77" s="53">
        <f>IF(Q77=0,0,Q77/$C77)</f>
        <v>6.4437165849960135E-2</v>
      </c>
      <c r="S77" s="67">
        <f>SUM(S78:S78)</f>
        <v>6497.74</v>
      </c>
      <c r="T77" s="53">
        <f>IF(S77=0,0,S77/$C77)</f>
        <v>0.4897028655320701</v>
      </c>
      <c r="U77" s="54" t="str">
        <f t="shared" si="8"/>
        <v xml:space="preserve"> </v>
      </c>
    </row>
    <row r="78" spans="1:21" s="49" customFormat="1" ht="15.75">
      <c r="A78" s="56" t="s">
        <v>522</v>
      </c>
      <c r="B78" s="57" t="str">
        <f>VLOOKUP($A78,PLAN.A!$E$10:$K$409,2,FALSE)</f>
        <v>LIMPEZA FINAL E BOTA-FORA DE MATERIAIS</v>
      </c>
      <c r="C78" s="68">
        <f>VLOOKUP($A78,PLAN.A!$E$10:$K$409,7,FALSE)</f>
        <v>13268.74</v>
      </c>
      <c r="E78" s="58"/>
      <c r="F78" s="59" t="str">
        <f t="shared" ref="F78" si="90">IF(E78&gt;0,E78/$C78, " ")</f>
        <v xml:space="preserve"> </v>
      </c>
      <c r="G78" s="58">
        <f>PLAN.A!K406</f>
        <v>2496</v>
      </c>
      <c r="H78" s="59">
        <f t="shared" ref="H78" si="91">IF(G78&gt;0,G78/$C78, " ")</f>
        <v>0.18811130521812924</v>
      </c>
      <c r="I78" s="58">
        <f>PLAN.A!K407/6</f>
        <v>855</v>
      </c>
      <c r="J78" s="59">
        <f t="shared" ref="J78" si="92">IF(I78&gt;0,I78/$C78, " ")</f>
        <v>6.4437165849960135E-2</v>
      </c>
      <c r="K78" s="58">
        <f>PLAN.A!K407/6</f>
        <v>855</v>
      </c>
      <c r="L78" s="59">
        <f t="shared" ref="L78" si="93">IF(K78&gt;0,K78/$C78, " ")</f>
        <v>6.4437165849960135E-2</v>
      </c>
      <c r="M78" s="58">
        <f>PLAN.A!K407/6</f>
        <v>855</v>
      </c>
      <c r="N78" s="59">
        <f t="shared" ref="N78" si="94">IF(M78&gt;0,M78/$C78, " ")</f>
        <v>6.4437165849960135E-2</v>
      </c>
      <c r="O78" s="58">
        <f>PLAN.A!K407/6</f>
        <v>855</v>
      </c>
      <c r="P78" s="59">
        <f t="shared" ref="P78" si="95">IF(O78&gt;0,O78/$C78, " ")</f>
        <v>6.4437165849960135E-2</v>
      </c>
      <c r="Q78" s="58">
        <f>PLAN.A!K407/6</f>
        <v>855</v>
      </c>
      <c r="R78" s="59">
        <f t="shared" ref="R78" si="96">IF(Q78&gt;0,Q78/$C78, " ")</f>
        <v>6.4437165849960135E-2</v>
      </c>
      <c r="S78" s="58">
        <f>PLAN.A!K407/6+PLAN.A!K408+PLAN.A!K409</f>
        <v>6497.74</v>
      </c>
      <c r="T78" s="59">
        <f t="shared" ref="T78" si="97">IF(S78&gt;0,S78/$C78, " ")</f>
        <v>0.4897028655320701</v>
      </c>
      <c r="U78" s="54" t="str">
        <f t="shared" ref="U78" si="98">IF(C78=(E78+G78+I78+K78+M78+O78+Q78+S78)," ","ERRO NO SOMATÓRIO")</f>
        <v xml:space="preserve"> </v>
      </c>
    </row>
    <row r="79" spans="1:21" s="49" customFormat="1">
      <c r="A79" s="48"/>
      <c r="C79" s="60"/>
      <c r="E79" s="50"/>
      <c r="F79" s="51"/>
      <c r="G79" s="50"/>
      <c r="H79" s="51"/>
      <c r="I79" s="50"/>
      <c r="J79" s="51"/>
      <c r="K79" s="50"/>
      <c r="L79" s="51"/>
      <c r="M79" s="50"/>
      <c r="N79" s="51"/>
      <c r="O79" s="50"/>
      <c r="P79" s="51"/>
      <c r="Q79" s="50"/>
      <c r="R79" s="51"/>
      <c r="S79" s="50"/>
      <c r="T79" s="51"/>
    </row>
    <row r="80" spans="1:21" s="62" customFormat="1" ht="18">
      <c r="A80" s="63"/>
      <c r="B80" s="64" t="s">
        <v>526</v>
      </c>
      <c r="C80" s="69">
        <f>C16+C20+C26+C32+C36+C41+C50+C52+C62+C65+C73+C77</f>
        <v>2373172.5099999998</v>
      </c>
      <c r="E80" s="69">
        <f>E16+E20+E26+E32+E36+E41+E50+E52+E62+E65+E73+E77</f>
        <v>38276.350145000004</v>
      </c>
      <c r="F80" s="65">
        <f>IF(E80=0,0,E80/$C80)</f>
        <v>1.6128768550837464E-2</v>
      </c>
      <c r="G80" s="69">
        <f>G16+G20+G26+G32+G36+G41+G50+G52+G62+G65+G73+G77</f>
        <v>97795.280339999998</v>
      </c>
      <c r="H80" s="65">
        <f>IF(G80=0,0,G80/$C80)</f>
        <v>4.1208668955970675E-2</v>
      </c>
      <c r="I80" s="69">
        <f>I16+I20+I26+I32+I36+I41+I50+I52+I62+I65+I73+I77</f>
        <v>157256.630535</v>
      </c>
      <c r="J80" s="65">
        <f>IF(I80=0,0,I80/$C80)</f>
        <v>6.6264306481032015E-2</v>
      </c>
      <c r="K80" s="69">
        <f>K16+K20+K26+K32+K36+K41+K50+K52+K62+K65+K73+K77</f>
        <v>239292.26656000002</v>
      </c>
      <c r="L80" s="65">
        <f>IF(K80=0,0,K80/$C80)</f>
        <v>0.1008322258713506</v>
      </c>
      <c r="M80" s="69">
        <f>M16+M20+M26+M32+M36+M41+M50+M52+M62+M65+M73+M77</f>
        <v>262877.70105999999</v>
      </c>
      <c r="N80" s="65">
        <f>IF(M80=0,0,M80/$C80)</f>
        <v>0.11077058239647315</v>
      </c>
      <c r="O80" s="69">
        <f>O16+O20+O26+O32+O36+O41+O50+O52+O62+O65+O73+O77</f>
        <v>345289.74497499998</v>
      </c>
      <c r="P80" s="65">
        <f>IF(O80=0,0,O80/$C80)</f>
        <v>0.14549711136465171</v>
      </c>
      <c r="Q80" s="69">
        <f>Q16+Q20+Q26+Q32+Q36+Q41+Q50+Q52+Q62+Q65+Q73+Q77</f>
        <v>653747.22347500001</v>
      </c>
      <c r="R80" s="65">
        <f>IF(Q80=0,0,Q80/$C80)</f>
        <v>0.27547395763277238</v>
      </c>
      <c r="S80" s="69">
        <f>S16+S20+S26+S32+S36+S41+S50+S52+S62+S65+S73+S77</f>
        <v>578637.31290999998</v>
      </c>
      <c r="T80" s="65">
        <f>IF(S80=0,0,S80/$C80)</f>
        <v>0.2438243787469121</v>
      </c>
      <c r="U80" s="54" t="str">
        <f>IF(C80=(E80+G80+I80+K80+M80+O80+Q80+S80)," ","ERRO NO SOMATÓRIO")</f>
        <v xml:space="preserve"> </v>
      </c>
    </row>
    <row r="81" spans="1:21" s="62" customFormat="1" ht="18">
      <c r="A81" s="63"/>
      <c r="B81" s="137" t="s">
        <v>527</v>
      </c>
      <c r="C81" s="138"/>
      <c r="E81" s="69">
        <f>E80</f>
        <v>38276.350145000004</v>
      </c>
      <c r="F81" s="65">
        <f>IF(E81=0,0,E81/$C80)</f>
        <v>1.6128768550837464E-2</v>
      </c>
      <c r="G81" s="69">
        <f>E81+G80</f>
        <v>136071.630485</v>
      </c>
      <c r="H81" s="65">
        <f>IF(G81=0,0,G81/$C80)</f>
        <v>5.7337437506808142E-2</v>
      </c>
      <c r="I81" s="69">
        <f>G81+I80</f>
        <v>293328.26101999998</v>
      </c>
      <c r="J81" s="65">
        <f>IF(I81=0,0,I81/$C80)</f>
        <v>0.12360174398784014</v>
      </c>
      <c r="K81" s="69">
        <f>I81+K80</f>
        <v>532620.52757999999</v>
      </c>
      <c r="L81" s="65">
        <f>IF(K81=0,0,K81/$C80)</f>
        <v>0.22443396985919076</v>
      </c>
      <c r="M81" s="69">
        <f>K81+M80</f>
        <v>795498.22863999999</v>
      </c>
      <c r="N81" s="65">
        <f>IF(M81=0,0,M81/$C80)</f>
        <v>0.33520455225566392</v>
      </c>
      <c r="O81" s="69">
        <f>M81+O80</f>
        <v>1140787.973615</v>
      </c>
      <c r="P81" s="65">
        <f>IF(O81=0,0,O81/$C80)</f>
        <v>0.48070166362031563</v>
      </c>
      <c r="Q81" s="69">
        <f>O81+Q80</f>
        <v>1794535.1970899999</v>
      </c>
      <c r="R81" s="65">
        <f>IF(Q81=0,0,Q81/$C80)</f>
        <v>0.7561756212530879</v>
      </c>
      <c r="S81" s="69">
        <f>S80+Q81</f>
        <v>2373172.5099999998</v>
      </c>
      <c r="T81" s="65">
        <f>IF(S81=0,0,S81/$C80)</f>
        <v>1</v>
      </c>
      <c r="U81" s="54" t="str">
        <f>IF(C80=S81," ","ERRO NO SOMATÓRIO")</f>
        <v xml:space="preserve"> </v>
      </c>
    </row>
  </sheetData>
  <mergeCells count="15">
    <mergeCell ref="E1:T6"/>
    <mergeCell ref="E7:T9"/>
    <mergeCell ref="B15:T15"/>
    <mergeCell ref="A11:T11"/>
    <mergeCell ref="A12:A13"/>
    <mergeCell ref="B12:B13"/>
    <mergeCell ref="C12:C13"/>
    <mergeCell ref="E12:F12"/>
    <mergeCell ref="G12:H12"/>
    <mergeCell ref="I12:J12"/>
    <mergeCell ref="K12:L12"/>
    <mergeCell ref="S12:T12"/>
    <mergeCell ref="Q12:R12"/>
    <mergeCell ref="O12:P12"/>
    <mergeCell ref="M12:N12"/>
  </mergeCells>
  <phoneticPr fontId="3" type="noConversion"/>
  <conditionalFormatting sqref="E18:E19 E22:E25 E28:E31 E34:E35 E38:E40">
    <cfRule type="cellIs" dxfId="817" priority="312" stopIfTrue="1" operator="greaterThan">
      <formula>0</formula>
    </cfRule>
  </conditionalFormatting>
  <conditionalFormatting sqref="E43:E49 E54:E61 E64 E67:E72">
    <cfRule type="cellIs" dxfId="816" priority="329" stopIfTrue="1" operator="greaterThan">
      <formula>0</formula>
    </cfRule>
  </conditionalFormatting>
  <conditionalFormatting sqref="E75:E76">
    <cfRule type="cellIs" dxfId="815" priority="346" stopIfTrue="1" operator="greaterThan">
      <formula>0</formula>
    </cfRule>
  </conditionalFormatting>
  <conditionalFormatting sqref="E17:F17 J17:T17 J21:T21 J27:T27 J33:T33 J37:T37 J42:T42 J51:T51 J53:T53 J63:T63 J66:T66 J74:T74 J78:T78">
    <cfRule type="notContainsBlanks" dxfId="814" priority="313" stopIfTrue="1">
      <formula>LEN(TRIM(E17))&gt;0</formula>
    </cfRule>
  </conditionalFormatting>
  <conditionalFormatting sqref="E21:F21">
    <cfRule type="notContainsBlanks" dxfId="813" priority="298" stopIfTrue="1">
      <formula>LEN(TRIM(E21))&gt;0</formula>
    </cfRule>
  </conditionalFormatting>
  <conditionalFormatting sqref="E27:F27">
    <cfRule type="notContainsBlanks" dxfId="812" priority="297" stopIfTrue="1">
      <formula>LEN(TRIM(E27))&gt;0</formula>
    </cfRule>
  </conditionalFormatting>
  <conditionalFormatting sqref="E33:F33">
    <cfRule type="notContainsBlanks" dxfId="811" priority="299" stopIfTrue="1">
      <formula>LEN(TRIM(E33))&gt;0</formula>
    </cfRule>
  </conditionalFormatting>
  <conditionalFormatting sqref="E37:F37">
    <cfRule type="notContainsBlanks" dxfId="810" priority="300" stopIfTrue="1">
      <formula>LEN(TRIM(E37))&gt;0</formula>
    </cfRule>
  </conditionalFormatting>
  <conditionalFormatting sqref="E42:F42">
    <cfRule type="notContainsBlanks" dxfId="809" priority="330" stopIfTrue="1">
      <formula>LEN(TRIM(E42))&gt;0</formula>
    </cfRule>
  </conditionalFormatting>
  <conditionalFormatting sqref="E51:F51">
    <cfRule type="notContainsBlanks" dxfId="808" priority="315" stopIfTrue="1">
      <formula>LEN(TRIM(E51))&gt;0</formula>
    </cfRule>
  </conditionalFormatting>
  <conditionalFormatting sqref="E53:F53">
    <cfRule type="notContainsBlanks" dxfId="807" priority="314" stopIfTrue="1">
      <formula>LEN(TRIM(E53))&gt;0</formula>
    </cfRule>
  </conditionalFormatting>
  <conditionalFormatting sqref="E63:F63">
    <cfRule type="notContainsBlanks" dxfId="806" priority="316" stopIfTrue="1">
      <formula>LEN(TRIM(E63))&gt;0</formula>
    </cfRule>
  </conditionalFormatting>
  <conditionalFormatting sqref="E66:F66">
    <cfRule type="notContainsBlanks" dxfId="805" priority="317" stopIfTrue="1">
      <formula>LEN(TRIM(E66))&gt;0</formula>
    </cfRule>
  </conditionalFormatting>
  <conditionalFormatting sqref="E74:F74">
    <cfRule type="notContainsBlanks" dxfId="804" priority="347" stopIfTrue="1">
      <formula>LEN(TRIM(E74))&gt;0</formula>
    </cfRule>
  </conditionalFormatting>
  <conditionalFormatting sqref="E78:F78">
    <cfRule type="notContainsBlanks" dxfId="803" priority="332" stopIfTrue="1">
      <formula>LEN(TRIM(E78))&gt;0</formula>
    </cfRule>
  </conditionalFormatting>
  <conditionalFormatting sqref="F18:F19 F22:F25 F28:F31 F34:F35 F38:F40">
    <cfRule type="notContainsBlanks" dxfId="802" priority="310" stopIfTrue="1">
      <formula>LEN(TRIM(F18))&gt;0</formula>
    </cfRule>
  </conditionalFormatting>
  <conditionalFormatting sqref="F43:F49 F54:F61 F64 F67:F72">
    <cfRule type="notContainsBlanks" dxfId="801" priority="327" stopIfTrue="1">
      <formula>LEN(TRIM(F43))&gt;0</formula>
    </cfRule>
  </conditionalFormatting>
  <conditionalFormatting sqref="F75:F76">
    <cfRule type="notContainsBlanks" dxfId="800" priority="344" stopIfTrue="1">
      <formula>LEN(TRIM(F75))&gt;0</formula>
    </cfRule>
  </conditionalFormatting>
  <conditionalFormatting sqref="G17:G19 G21:G25 G27:G31 G33:G35 G37:G40">
    <cfRule type="cellIs" dxfId="799" priority="304" stopIfTrue="1" operator="greaterThan">
      <formula>0</formula>
    </cfRule>
  </conditionalFormatting>
  <conditionalFormatting sqref="G42:G49 G51 G53:G61 G63:G64 G66:G72">
    <cfRule type="cellIs" dxfId="798" priority="321" stopIfTrue="1" operator="greaterThan">
      <formula>0</formula>
    </cfRule>
  </conditionalFormatting>
  <conditionalFormatting sqref="G74:G76 G78">
    <cfRule type="cellIs" dxfId="797" priority="338" stopIfTrue="1" operator="greaterThan">
      <formula>0</formula>
    </cfRule>
  </conditionalFormatting>
  <conditionalFormatting sqref="H17:H19 H21:H25 H27:H31 H33:H35 H37:H40">
    <cfRule type="notContainsBlanks" dxfId="796" priority="309" stopIfTrue="1">
      <formula>LEN(TRIM(H17))&gt;0</formula>
    </cfRule>
  </conditionalFormatting>
  <conditionalFormatting sqref="H42:H49 H51 H53:H61 H63:H64 H66:H72">
    <cfRule type="notContainsBlanks" dxfId="795" priority="326" stopIfTrue="1">
      <formula>LEN(TRIM(H42))&gt;0</formula>
    </cfRule>
  </conditionalFormatting>
  <conditionalFormatting sqref="H74:H76 H78">
    <cfRule type="notContainsBlanks" dxfId="794" priority="343" stopIfTrue="1">
      <formula>LEN(TRIM(H74))&gt;0</formula>
    </cfRule>
  </conditionalFormatting>
  <conditionalFormatting sqref="I17:I19 I21:I25 I27:I31 I33:I35 I37:I40">
    <cfRule type="cellIs" dxfId="793" priority="303" stopIfTrue="1" operator="greaterThan">
      <formula>0</formula>
    </cfRule>
  </conditionalFormatting>
  <conditionalFormatting sqref="I42:I49 I51 I53:I61 I63:I64 I66:I72">
    <cfRule type="cellIs" dxfId="792" priority="320" stopIfTrue="1" operator="greaterThan">
      <formula>0</formula>
    </cfRule>
  </conditionalFormatting>
  <conditionalFormatting sqref="I74:I76 I78">
    <cfRule type="cellIs" dxfId="791" priority="337" stopIfTrue="1" operator="greaterThan">
      <formula>0</formula>
    </cfRule>
  </conditionalFormatting>
  <conditionalFormatting sqref="J18:J19 J22:J25 J28:J31 J34:J35 J38:J40">
    <cfRule type="notContainsBlanks" dxfId="790" priority="308" stopIfTrue="1">
      <formula>LEN(TRIM(J18))&gt;0</formula>
    </cfRule>
  </conditionalFormatting>
  <conditionalFormatting sqref="J43:J49 J54:J61 J64 J67:J72">
    <cfRule type="notContainsBlanks" dxfId="789" priority="325" stopIfTrue="1">
      <formula>LEN(TRIM(J43))&gt;0</formula>
    </cfRule>
  </conditionalFormatting>
  <conditionalFormatting sqref="J75:J76">
    <cfRule type="notContainsBlanks" dxfId="788" priority="342" stopIfTrue="1">
      <formula>LEN(TRIM(J75))&gt;0</formula>
    </cfRule>
  </conditionalFormatting>
  <conditionalFormatting sqref="K18:K19 K22:K25 K28:K31 K34:K35 K38:K40">
    <cfRule type="cellIs" dxfId="787" priority="302" stopIfTrue="1" operator="greaterThan">
      <formula>0</formula>
    </cfRule>
  </conditionalFormatting>
  <conditionalFormatting sqref="K43:K49 K54:K61 K64 K67:K72">
    <cfRule type="cellIs" dxfId="786" priority="319" stopIfTrue="1" operator="greaterThan">
      <formula>0</formula>
    </cfRule>
  </conditionalFormatting>
  <conditionalFormatting sqref="K75:K76">
    <cfRule type="cellIs" dxfId="785" priority="336" stopIfTrue="1" operator="greaterThan">
      <formula>0</formula>
    </cfRule>
  </conditionalFormatting>
  <conditionalFormatting sqref="L18:L19 L22:L25 L28:L31 L34:L35 L38:L40">
    <cfRule type="notContainsBlanks" dxfId="784" priority="307" stopIfTrue="1">
      <formula>LEN(TRIM(L18))&gt;0</formula>
    </cfRule>
  </conditionalFormatting>
  <conditionalFormatting sqref="L43:L49 L54:L61 L64 L67:L72">
    <cfRule type="notContainsBlanks" dxfId="783" priority="324" stopIfTrue="1">
      <formula>LEN(TRIM(L43))&gt;0</formula>
    </cfRule>
  </conditionalFormatting>
  <conditionalFormatting sqref="L75:L76">
    <cfRule type="notContainsBlanks" dxfId="782" priority="341" stopIfTrue="1">
      <formula>LEN(TRIM(L75))&gt;0</formula>
    </cfRule>
  </conditionalFormatting>
  <conditionalFormatting sqref="M18:M19 M22:M25 M28:M31 M34:M35 M38:M40">
    <cfRule type="cellIs" dxfId="781" priority="1" stopIfTrue="1" operator="greaterThan">
      <formula>0</formula>
    </cfRule>
  </conditionalFormatting>
  <conditionalFormatting sqref="M43:M49 M54:M61 M64 M67:M72">
    <cfRule type="cellIs" dxfId="780" priority="3" stopIfTrue="1" operator="greaterThan">
      <formula>0</formula>
    </cfRule>
  </conditionalFormatting>
  <conditionalFormatting sqref="M75:M76">
    <cfRule type="cellIs" dxfId="779" priority="5" stopIfTrue="1" operator="greaterThan">
      <formula>0</formula>
    </cfRule>
  </conditionalFormatting>
  <conditionalFormatting sqref="N18:N19 N22:N25 N28:N31 N34:N35 N38:N40">
    <cfRule type="notContainsBlanks" dxfId="778" priority="2" stopIfTrue="1">
      <formula>LEN(TRIM(N18))&gt;0</formula>
    </cfRule>
  </conditionalFormatting>
  <conditionalFormatting sqref="N43:N49 N54:N61 N64 N67:N72">
    <cfRule type="notContainsBlanks" dxfId="777" priority="4" stopIfTrue="1">
      <formula>LEN(TRIM(N43))&gt;0</formula>
    </cfRule>
  </conditionalFormatting>
  <conditionalFormatting sqref="N75:N76">
    <cfRule type="notContainsBlanks" dxfId="776" priority="6" stopIfTrue="1">
      <formula>LEN(TRIM(N75))&gt;0</formula>
    </cfRule>
  </conditionalFormatting>
  <conditionalFormatting sqref="O18:O19 O22:O25 O28:O31 O34:O35 O38:O40">
    <cfRule type="cellIs" dxfId="775" priority="7" stopIfTrue="1" operator="greaterThan">
      <formula>0</formula>
    </cfRule>
  </conditionalFormatting>
  <conditionalFormatting sqref="O43:O49 O54:O61 O64 O67:O72">
    <cfRule type="cellIs" dxfId="774" priority="9" stopIfTrue="1" operator="greaterThan">
      <formula>0</formula>
    </cfRule>
  </conditionalFormatting>
  <conditionalFormatting sqref="O75:O76">
    <cfRule type="cellIs" dxfId="773" priority="11" stopIfTrue="1" operator="greaterThan">
      <formula>0</formula>
    </cfRule>
  </conditionalFormatting>
  <conditionalFormatting sqref="P18:P19 P22:P25 P28:P31 P34:P35 P38:P40">
    <cfRule type="notContainsBlanks" dxfId="772" priority="8" stopIfTrue="1">
      <formula>LEN(TRIM(P18))&gt;0</formula>
    </cfRule>
  </conditionalFormatting>
  <conditionalFormatting sqref="P43:P49 P54:P61 P64 P67:P72">
    <cfRule type="notContainsBlanks" dxfId="771" priority="10" stopIfTrue="1">
      <formula>LEN(TRIM(P43))&gt;0</formula>
    </cfRule>
  </conditionalFormatting>
  <conditionalFormatting sqref="P75:P76">
    <cfRule type="notContainsBlanks" dxfId="770" priority="12" stopIfTrue="1">
      <formula>LEN(TRIM(P75))&gt;0</formula>
    </cfRule>
  </conditionalFormatting>
  <conditionalFormatting sqref="Q18:Q19 Q22:Q25 Q28:Q31 Q34:Q35 Q38:Q40">
    <cfRule type="cellIs" dxfId="769" priority="13" stopIfTrue="1" operator="greaterThan">
      <formula>0</formula>
    </cfRule>
  </conditionalFormatting>
  <conditionalFormatting sqref="Q43:Q49 Q54:Q61 Q64 Q67:Q72">
    <cfRule type="cellIs" dxfId="768" priority="15" stopIfTrue="1" operator="greaterThan">
      <formula>0</formula>
    </cfRule>
  </conditionalFormatting>
  <conditionalFormatting sqref="Q75:Q76">
    <cfRule type="cellIs" dxfId="767" priority="17" stopIfTrue="1" operator="greaterThan">
      <formula>0</formula>
    </cfRule>
  </conditionalFormatting>
  <conditionalFormatting sqref="R18:R19 R22:R25 R28:R31 R34:R35 R38:R40">
    <cfRule type="notContainsBlanks" dxfId="766" priority="14" stopIfTrue="1">
      <formula>LEN(TRIM(R18))&gt;0</formula>
    </cfRule>
  </conditionalFormatting>
  <conditionalFormatting sqref="R43:R49 R54:R61 R64 R67:R72">
    <cfRule type="notContainsBlanks" dxfId="765" priority="16" stopIfTrue="1">
      <formula>LEN(TRIM(R43))&gt;0</formula>
    </cfRule>
  </conditionalFormatting>
  <conditionalFormatting sqref="R75:R76">
    <cfRule type="notContainsBlanks" dxfId="764" priority="18" stopIfTrue="1">
      <formula>LEN(TRIM(R75))&gt;0</formula>
    </cfRule>
  </conditionalFormatting>
  <conditionalFormatting sqref="S18:S19 S22:S25 S28:S31 S34:S35 S38:S40">
    <cfRule type="cellIs" dxfId="763" priority="311" stopIfTrue="1" operator="greaterThan">
      <formula>0</formula>
    </cfRule>
  </conditionalFormatting>
  <conditionalFormatting sqref="S43:S49 S54:S61 S64 S67:S72">
    <cfRule type="cellIs" dxfId="762" priority="328" stopIfTrue="1" operator="greaterThan">
      <formula>0</formula>
    </cfRule>
  </conditionalFormatting>
  <conditionalFormatting sqref="S75:S76">
    <cfRule type="cellIs" dxfId="761" priority="345" stopIfTrue="1" operator="greaterThan">
      <formula>0</formula>
    </cfRule>
  </conditionalFormatting>
  <conditionalFormatting sqref="T18:T19 T22:T25 T28:T31 T34:T35 T38:T40">
    <cfRule type="notContainsBlanks" dxfId="760" priority="305" stopIfTrue="1">
      <formula>LEN(TRIM(T18))&gt;0</formula>
    </cfRule>
  </conditionalFormatting>
  <conditionalFormatting sqref="T43:T49 T54:T61 T64 T67:T72">
    <cfRule type="notContainsBlanks" dxfId="759" priority="322" stopIfTrue="1">
      <formula>LEN(TRIM(T43))&gt;0</formula>
    </cfRule>
  </conditionalFormatting>
  <conditionalFormatting sqref="T75:T76">
    <cfRule type="notContainsBlanks" dxfId="758" priority="339" stopIfTrue="1">
      <formula>LEN(TRIM(T75))&gt;0</formula>
    </cfRule>
  </conditionalFormatting>
  <pageMargins left="0.23622047244094491" right="0.23622047244094491" top="0.74803149606299213" bottom="0.74803149606299213" header="0.31496062992125984" footer="0.31496062992125984"/>
  <pageSetup paperSize="8" scale="53" orientation="landscape" r:id="rId1"/>
  <headerFooter>
    <oddFooter>&amp;LCRONOGRAMA&amp;R&amp;P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EA32C-1AC7-4A49-9951-44C6CE8DB841}">
  <sheetPr>
    <tabColor rgb="FF00B050"/>
  </sheetPr>
  <dimension ref="A1:P352"/>
  <sheetViews>
    <sheetView view="pageBreakPreview" topLeftCell="A328" zoomScale="80" zoomScaleNormal="100" zoomScaleSheetLayoutView="80" workbookViewId="0">
      <selection activeCell="E1" sqref="E1:H6"/>
    </sheetView>
  </sheetViews>
  <sheetFormatPr defaultRowHeight="12.75"/>
  <cols>
    <col min="1" max="1" width="15.7109375" customWidth="1"/>
    <col min="2" max="2" width="13.140625" bestFit="1" customWidth="1"/>
    <col min="3" max="3" width="15.7109375" customWidth="1"/>
    <col min="4" max="4" width="2.7109375" customWidth="1"/>
    <col min="5" max="5" width="11.7109375" style="2" customWidth="1"/>
    <col min="6" max="6" width="70.7109375" customWidth="1"/>
    <col min="7" max="7" width="8.5703125" bestFit="1" customWidth="1"/>
    <col min="8" max="8" width="37.140625" customWidth="1"/>
    <col min="11" max="11" width="9.85546875" style="1" bestFit="1" customWidth="1"/>
    <col min="12" max="12" width="14.5703125" bestFit="1" customWidth="1"/>
    <col min="14" max="14" width="17" bestFit="1" customWidth="1"/>
  </cols>
  <sheetData>
    <row r="1" spans="1:11">
      <c r="A1" s="109"/>
      <c r="B1" s="110"/>
      <c r="C1" s="111"/>
      <c r="E1" s="285" t="s">
        <v>567</v>
      </c>
      <c r="F1" s="286"/>
      <c r="G1" s="286"/>
      <c r="H1" s="287"/>
    </row>
    <row r="2" spans="1:11">
      <c r="A2" s="112"/>
      <c r="C2" s="113"/>
      <c r="E2" s="288"/>
      <c r="F2" s="289"/>
      <c r="G2" s="289"/>
      <c r="H2" s="290"/>
    </row>
    <row r="3" spans="1:11">
      <c r="A3" s="112"/>
      <c r="C3" s="113"/>
      <c r="E3" s="288"/>
      <c r="F3" s="289"/>
      <c r="G3" s="289"/>
      <c r="H3" s="290"/>
    </row>
    <row r="4" spans="1:11" ht="13.5" thickBot="1">
      <c r="A4" s="112"/>
      <c r="C4" s="113"/>
      <c r="E4" s="291"/>
      <c r="F4" s="292"/>
      <c r="G4" s="292"/>
      <c r="H4" s="293"/>
    </row>
    <row r="5" spans="1:11">
      <c r="A5" s="112"/>
      <c r="C5" s="113"/>
      <c r="E5" s="294" t="s">
        <v>1357</v>
      </c>
      <c r="F5" s="295"/>
      <c r="G5" s="295"/>
      <c r="H5" s="296"/>
    </row>
    <row r="6" spans="1:11" ht="13.5" thickBot="1">
      <c r="A6" s="114"/>
      <c r="B6" s="115"/>
      <c r="C6" s="116"/>
      <c r="E6" s="297"/>
      <c r="F6" s="298"/>
      <c r="G6" s="298"/>
      <c r="H6" s="299"/>
    </row>
    <row r="7" spans="1:11">
      <c r="F7" s="101"/>
      <c r="G7" s="101"/>
      <c r="H7" s="101"/>
    </row>
    <row r="8" spans="1:11" ht="39.950000000000003" customHeight="1">
      <c r="A8" s="181"/>
      <c r="B8" s="182"/>
      <c r="C8" s="181"/>
      <c r="E8" s="324" t="s">
        <v>1356</v>
      </c>
      <c r="F8" s="325"/>
      <c r="G8" s="325"/>
      <c r="H8" s="326"/>
    </row>
    <row r="9" spans="1:11" ht="18">
      <c r="A9" s="199" t="s">
        <v>1348</v>
      </c>
      <c r="B9" s="100" t="s">
        <v>1349</v>
      </c>
      <c r="C9" s="70" t="s">
        <v>6</v>
      </c>
      <c r="E9" s="70" t="s">
        <v>0</v>
      </c>
      <c r="F9" s="70" t="s">
        <v>1</v>
      </c>
      <c r="G9" s="70" t="s">
        <v>2</v>
      </c>
      <c r="H9" s="70" t="s">
        <v>5</v>
      </c>
    </row>
    <row r="10" spans="1:11" s="1" customFormat="1" ht="63.75">
      <c r="A10" s="156" t="str">
        <f t="shared" ref="A10:A165" si="0">IF(B10&lt;=50%,"A",IF(B10&lt;=80%,"B","C"))</f>
        <v>A</v>
      </c>
      <c r="B10" s="202">
        <f>C10</f>
        <v>4.5723165738170396E-2</v>
      </c>
      <c r="C10" s="203">
        <f t="shared" ref="C10:C73" si="1">H10/$H$347</f>
        <v>4.5723165738170396E-2</v>
      </c>
      <c r="E10" s="162" t="s">
        <v>619</v>
      </c>
      <c r="F10" s="30" t="str">
        <f>VLOOKUP(E10,PLAN.A!$E$10:$K$409,2,FALSE)</f>
        <v>FORNECIMENTO E EXECUÇÃO DE LAJE PRÉ-FABRICADA EM TRELIÇA METÁLICA TR12 (LT 16CM), SOBRECARGA MÍNIMA DE 200 KG/M2 (SEM PESO PÓPRIO DAS TRELIÇAS E LAJOTAS), ENCHIMENTO EM EPS. INCLUSIVE ESCORAMENTO E CONCRETO BOMBEADO FCK&gt;=25MPA. INCLUSIVE EMISSÃO DE ANOTAÇÃO DE RESPONSABILIDADE TÉCNICA.</v>
      </c>
      <c r="G10" s="71" t="str">
        <f>VLOOKUP(E10,PLAN.A!$E$10:$K$409,3,FALSE)</f>
        <v>M2</v>
      </c>
      <c r="H10" s="173">
        <f>VLOOKUP(E10,PLAN.A!$E$10:$K$409,7,FALSE)</f>
        <v>108508.96</v>
      </c>
    </row>
    <row r="11" spans="1:11" s="1" customFormat="1" ht="76.5">
      <c r="A11" s="156" t="str">
        <f t="shared" si="0"/>
        <v>A</v>
      </c>
      <c r="B11" s="202">
        <f>B10+C11</f>
        <v>8.2878686303339874E-2</v>
      </c>
      <c r="C11" s="203">
        <f t="shared" si="1"/>
        <v>3.7155520565169478E-2</v>
      </c>
      <c r="E11" s="162" t="s">
        <v>1020</v>
      </c>
      <c r="F11" s="30" t="str">
        <f>VLOOKUP(E11,PLAN.A!$E$10:$K$409,2,FALSE)</f>
        <v>FORNECIMENTO E INSTALAÇÃO DE COBERTURA EM TELHA METÁLICA TERMOACÚSTICA TRAPEZOIDAL EM GALVALUME (FACE SUPERIOR EM TELHA GALVALUME ESP. 0,43MM BRANCA, FACE INFERIOR LISA/FORRO ESP.0,43MM). ISOLAMENTO EM ESPUMA RÍGICA DE POLIURETANO (PU) INJETADO, ESPESSURA DE 30MM, DENSIDADE DE 35 KG/M3. INCLUSO IÇAMENTO E MATERIAIS ACESSÓRIOS PARA INSTALAÇÃO.</v>
      </c>
      <c r="G11" s="71" t="str">
        <f>VLOOKUP(E11,PLAN.A!$E$10:$K$409,3,FALSE)</f>
        <v>M2</v>
      </c>
      <c r="H11" s="173">
        <f>VLOOKUP(E11,PLAN.A!$E$10:$K$409,7,FALSE)</f>
        <v>88176.46</v>
      </c>
    </row>
    <row r="12" spans="1:11" s="1" customFormat="1" ht="63.75">
      <c r="A12" s="156" t="str">
        <f t="shared" si="0"/>
        <v>A</v>
      </c>
      <c r="B12" s="202">
        <f>B11+C12</f>
        <v>0.11843229635253089</v>
      </c>
      <c r="C12" s="203">
        <f t="shared" si="1"/>
        <v>3.5553610049191019E-2</v>
      </c>
      <c r="E12" s="162" t="s">
        <v>639</v>
      </c>
      <c r="F12" s="30" t="str">
        <f>VLOOKUP(E12,PLAN.A!$E$10:$K$409,2,FALSE)</f>
        <v xml:space="preserve">FABRICAÇÃO, FORNECIMENTO E MONTAGEM DE ESTRUTURA METÁLICA AUXILIAR PARA FIXAÇÕES DE CHAPAS CIMENTICIAS (BEIRAL) E TODOS OS ACESSÓRIOS DE FIXAÇÃO, CONFORME PROJETO. APLICAÇÃO DE FUNDO PREPARADOR ANTICORROSIVO EM SUPERFÍCIE METÁLICA, INCLUSIVE RETOQUES. </v>
      </c>
      <c r="G12" s="71" t="str">
        <f>VLOOKUP(E12,PLAN.A!$E$10:$K$409,3,FALSE)</f>
        <v>KG</v>
      </c>
      <c r="H12" s="173">
        <f>VLOOKUP(E12,PLAN.A!$E$10:$K$409,7,FALSE)</f>
        <v>84374.85</v>
      </c>
    </row>
    <row r="13" spans="1:11" s="1" customFormat="1" ht="63.75">
      <c r="A13" s="156" t="str">
        <f t="shared" si="0"/>
        <v>A</v>
      </c>
      <c r="B13" s="202">
        <f>B12+C13</f>
        <v>0.15141472795839839</v>
      </c>
      <c r="C13" s="203">
        <f t="shared" si="1"/>
        <v>3.2982431605867488E-2</v>
      </c>
      <c r="E13" s="162" t="s">
        <v>1121</v>
      </c>
      <c r="F13" s="30" t="str">
        <f>VLOOKUP(E13,PLAN.A!$E$10:$K$409,2,FALSE)</f>
        <v>FORNECIMENTO E INSTALAÇÃO DE CABO DE COBRE FLEXÍVEL ISOLADO, 120,0 MM2, ANTI-CHAMA 0,6/1KV, VÁRIAS CORES CONF. NORMA, ISOLAMENTO DUPLO EM PVC, SEM CHUMBO, NÃO PROPAGANTE DE CHAMA, BAIXA EMISSÃO DE FUMAÇAS E GASES TÓXICOS, SEGUNDO ORIENTAÇÕES DE CORES E OUTRAS DIRETRIZES DA NBR 5410/2004</v>
      </c>
      <c r="G13" s="71" t="str">
        <f>VLOOKUP(E13,PLAN.A!$E$10:$K$409,3,FALSE)</f>
        <v>M</v>
      </c>
      <c r="H13" s="173">
        <f>VLOOKUP(E13,PLAN.A!$E$10:$K$409,7,FALSE)</f>
        <v>78273</v>
      </c>
    </row>
    <row r="14" spans="1:11" s="1" customFormat="1" ht="51">
      <c r="A14" s="156" t="str">
        <f t="shared" si="0"/>
        <v>A</v>
      </c>
      <c r="B14" s="202">
        <f>B13+C14</f>
        <v>0.18065383708662602</v>
      </c>
      <c r="C14" s="203">
        <f t="shared" si="1"/>
        <v>2.9239109128227636E-2</v>
      </c>
      <c r="E14" s="162" t="s">
        <v>943</v>
      </c>
      <c r="F14" s="30" t="str">
        <f>VLOOKUP(E14,PLAN.A!$E$10:$K$409,2,FALSE)</f>
        <v>ADMINISTRAÇÃO LOCAL DA OBRA COM SERVIÇOS TÉCNICOS DE ENGENHARIA, GESTÃO, ACOMPANHAMENTO, LIMPEZA PERMANENTE DO CANTEIRO DE OBRAS E DEMAIS SERVIÇOS CORRELATOS. MEDIÇÃO PROPORCIONAL AO AVANÇO DA OBRA.</v>
      </c>
      <c r="G14" s="71" t="str">
        <f>VLOOKUP(E14,PLAN.A!$E$10:$K$409,3,FALSE)</f>
        <v>UNID</v>
      </c>
      <c r="H14" s="173">
        <f>VLOOKUP(E14,PLAN.A!$E$10:$K$409,7,FALSE)</f>
        <v>69389.45</v>
      </c>
      <c r="K14" s="200"/>
    </row>
    <row r="15" spans="1:11" s="1" customFormat="1" ht="38.25">
      <c r="A15" s="156" t="str">
        <f t="shared" si="0"/>
        <v>A</v>
      </c>
      <c r="B15" s="202">
        <f>B14+C15</f>
        <v>0.20635370076825948</v>
      </c>
      <c r="C15" s="203">
        <f t="shared" si="1"/>
        <v>2.5699863681633454E-2</v>
      </c>
      <c r="E15" s="162" t="s">
        <v>673</v>
      </c>
      <c r="F15" s="30" t="str">
        <f>VLOOKUP(E15,PLAN.A!$E$10:$K$409,2,FALSE)</f>
        <v>FORNECIMENTO E EXECUÇÃO DE ALVENARIA EM TIJOLO CERÂMICO FURADO 29X19X14CM, INCLUSIVE ARGAMASSA DE ASSENTAMENTO EM CIMENTO E AREIA</v>
      </c>
      <c r="G15" s="71" t="str">
        <f>VLOOKUP(E15,PLAN.A!$E$10:$K$409,3,FALSE)</f>
        <v>M2</v>
      </c>
      <c r="H15" s="173">
        <f>VLOOKUP(E15,PLAN.A!$E$10:$K$409,7,FALSE)</f>
        <v>60990.21</v>
      </c>
    </row>
    <row r="16" spans="1:11" s="1" customFormat="1" ht="63.75">
      <c r="A16" s="156" t="str">
        <f t="shared" si="0"/>
        <v>A</v>
      </c>
      <c r="B16" s="202">
        <f t="shared" ref="B16:B166" si="2">B15+C16</f>
        <v>0.22758213645412537</v>
      </c>
      <c r="C16" s="203">
        <f t="shared" si="1"/>
        <v>2.1228435685865889E-2</v>
      </c>
      <c r="E16" s="162" t="s">
        <v>976</v>
      </c>
      <c r="F16" s="30" t="str">
        <f>VLOOKUP(E16,PLAN.A!$E$10:$K$409,2,FALSE)</f>
        <v>P11, P12, P13 E P16 - FORNECIMENTO E INSTALAÇÃO DE PORTA DE VIDRO DE CORRER E BADEIRA FIXA SUPERIOR, EM PERFIS DE ALUMÍNIO COR PRETO FOSCO E FERRAGENS CROMADAS, VIDRO TEMPERADO DE 10MM. PARE MÓVEL COM ALTURA DE 210CM; PARTE FIXA COM ALTURA DE 100CM. DE ACORDO COM DETALHES DO PROJETO.</v>
      </c>
      <c r="G16" s="71" t="str">
        <f>VLOOKUP(E16,PLAN.A!$E$10:$K$409,3,FALSE)</f>
        <v>M2</v>
      </c>
      <c r="H16" s="173">
        <f>VLOOKUP(E16,PLAN.A!$E$10:$K$409,7,FALSE)</f>
        <v>50378.74</v>
      </c>
    </row>
    <row r="17" spans="1:12" s="1" customFormat="1" ht="51">
      <c r="A17" s="156" t="str">
        <f t="shared" si="0"/>
        <v>A</v>
      </c>
      <c r="B17" s="202">
        <f t="shared" si="2"/>
        <v>0.24847456622527586</v>
      </c>
      <c r="C17" s="203">
        <f t="shared" si="1"/>
        <v>2.0892429771150484E-2</v>
      </c>
      <c r="E17" s="162" t="s">
        <v>1010</v>
      </c>
      <c r="F17" s="30" t="str">
        <f>VLOOKUP(E17,PLAN.A!$E$10:$K$409,2,FALSE)</f>
        <v>J15, J16 E J17 - FORNECIMENTO E INSTALAÇÃO DE JANELA DE VIDRO DE CORRER, EM PERFIS DE ALUMÍNIO COR PRETO FOSCO E FERRAGENS CROMADAS, VIDRO TEMPERADO DE 10MM. DE ACORDO COM DETALHES DO PROJETO.</v>
      </c>
      <c r="G17" s="71" t="str">
        <f>VLOOKUP(E17,PLAN.A!$E$10:$K$409,3,FALSE)</f>
        <v>M2</v>
      </c>
      <c r="H17" s="173">
        <f>VLOOKUP(E17,PLAN.A!$E$10:$K$409,7,FALSE)</f>
        <v>49581.34</v>
      </c>
    </row>
    <row r="18" spans="1:12" s="1" customFormat="1" ht="63.75">
      <c r="A18" s="156" t="str">
        <f t="shared" ref="A18:A115" si="3">IF(B18&lt;=50%,"A",IF(B18&lt;=80%,"B","C"))</f>
        <v>A</v>
      </c>
      <c r="B18" s="202">
        <f t="shared" si="2"/>
        <v>0.26845113337335896</v>
      </c>
      <c r="C18" s="203">
        <f t="shared" si="1"/>
        <v>1.9976567148083105E-2</v>
      </c>
      <c r="E18" s="162" t="s">
        <v>693</v>
      </c>
      <c r="F18" s="30" t="str">
        <f>VLOOKUP(E18,PLAN.A!$E$10:$K$409,2,FALSE)</f>
        <v>FORNECIMENTO E ASSENTAMENTO DE REVESTIMENTO CERÂMICO EM PAREDE, RETIFICADO 60X30CM NA COR BRANCO ESMALTADA, 1.ª QUALIDADE (EXTRA), CLASSE A, APROVADO PELA FISCALIZAÇÃO, ASSENTADO COM ARGAMASSA INDUSTRIALIZADA, COM REJUNTE INTERNO FLEXÍVEL</v>
      </c>
      <c r="G18" s="71" t="str">
        <f>VLOOKUP(E18,PLAN.A!$E$10:$K$409,3,FALSE)</f>
        <v>M2</v>
      </c>
      <c r="H18" s="173">
        <f>VLOOKUP(E18,PLAN.A!$E$10:$K$409,7,FALSE)</f>
        <v>47407.839999999997</v>
      </c>
    </row>
    <row r="19" spans="1:12" s="1" customFormat="1" ht="76.5">
      <c r="A19" s="156" t="str">
        <f t="shared" si="3"/>
        <v>A</v>
      </c>
      <c r="B19" s="202">
        <f t="shared" si="2"/>
        <v>0.28651213813360704</v>
      </c>
      <c r="C19" s="203">
        <f t="shared" si="1"/>
        <v>1.8061004760248103E-2</v>
      </c>
      <c r="E19" s="162" t="s">
        <v>989</v>
      </c>
      <c r="F19" s="30" t="str">
        <f>VLOOKUP(E19,PLAN.A!$E$10:$K$409,2,FALSE)</f>
        <v>J1, J2, J3, J4 E J6 - FORNECIMENTO E INSTALAÇÃO DE JANELA BASCULANTE COM PERFIS EM AÇO CARBONO, ALAVANCAS PARA BASCULANTE, VIDRO MINI BOREAL INCOLOR DE 4MM, INCLUSIVE PINTURA ANTICORROSIVA DE FUNDO, ACABAMENTO EM PINTURA ESMALTE COR PRETO FOSCO E DEMAIS MATERIAIS ACESSÓRIOS DE INSTALAÇÃO; DE ACORDO COM DETALHES DO PROJETO.</v>
      </c>
      <c r="G19" s="71" t="str">
        <f>VLOOKUP(E19,PLAN.A!$E$10:$K$409,3,FALSE)</f>
        <v>M2</v>
      </c>
      <c r="H19" s="173">
        <f>VLOOKUP(E19,PLAN.A!$E$10:$K$409,7,FALSE)</f>
        <v>42861.88</v>
      </c>
    </row>
    <row r="20" spans="1:12" s="1" customFormat="1" ht="114.75">
      <c r="A20" s="156" t="str">
        <f t="shared" si="3"/>
        <v>A</v>
      </c>
      <c r="B20" s="202">
        <f t="shared" si="2"/>
        <v>0.30423103544208796</v>
      </c>
      <c r="C20" s="203">
        <f t="shared" si="1"/>
        <v>1.7718897308480933E-2</v>
      </c>
      <c r="E20" s="162" t="s">
        <v>637</v>
      </c>
      <c r="F20" s="30" t="str">
        <f>VLOOKUP(E20,PLAN.A!$E$10:$K$409,2,FALSE)</f>
        <v>FORNECIMENTO E MONTAGEM DE ESTRUTURA METÁLICA PARA TELHADO EM AÇO ESTRUTURAL EM PERFIS ASTM, INCLUSIVE TODOS COMPONENTES METÁLICOS DA ESTRUTURA, LIMPEZA SUPERFICIAL, TRATAMENTO SUPERFICIAL ANTIOXIDANTE E PINTURA ESMALTE PARA ACABAMENTO FINAL, INCLUSIVE TODOS OS DEMAIS INSUMOS NECESSÁRIO PARA MONTAGEM E SOLDA DA ESTRUTURA. (OBS.: CHUMBADORES, PARAFUSOS, PORCAS, ARRUELAS E DEMAIS DISPOSITIVOS DE FIXAÇÃO CONSIDERADOS NO PREÇO UNITÁRIO DA ESTRUTURA)</v>
      </c>
      <c r="G20" s="71" t="str">
        <f>VLOOKUP(E20,PLAN.A!$E$10:$K$409,3,FALSE)</f>
        <v>KG</v>
      </c>
      <c r="H20" s="173">
        <f>VLOOKUP(E20,PLAN.A!$E$10:$K$409,7,FALSE)</f>
        <v>42050</v>
      </c>
    </row>
    <row r="21" spans="1:12" s="1" customFormat="1" ht="63.75">
      <c r="A21" s="156" t="str">
        <f t="shared" si="3"/>
        <v>A</v>
      </c>
      <c r="B21" s="202">
        <f t="shared" si="2"/>
        <v>0.32065483937364453</v>
      </c>
      <c r="C21" s="203">
        <f t="shared" si="1"/>
        <v>1.6423803931556555E-2</v>
      </c>
      <c r="E21" s="162" t="s">
        <v>602</v>
      </c>
      <c r="F21" s="30" t="str">
        <f>VLOOKUP(E21,PLAN.A!$E$10:$K$409,2,FALSE)</f>
        <v>FABRICAÇÃO, MONTAGEM E DESMONTAGEM DE FÔRMA PARA VIGA BALDRAME E BLOCOS DE COROAMENTO, EM MADEIRITE PLASTIFICADO, E = 17MM, 2 UTILIZAÇÕES. INCLUSO DESFORMA COM USO DE DESMOLDANTE, CIMBRAMENTO, UTILIZAÇÃO DE BARRAS DE ANCORAGEM, ESPAÇADORES E DEMAIS MATERIAIS NECESSÁRIOS.</v>
      </c>
      <c r="G21" s="71" t="str">
        <f>VLOOKUP(E21,PLAN.A!$E$10:$K$409,3,FALSE)</f>
        <v>M2</v>
      </c>
      <c r="H21" s="173">
        <f>VLOOKUP(E21,PLAN.A!$E$10:$K$409,7,FALSE)</f>
        <v>38976.519999999997</v>
      </c>
    </row>
    <row r="22" spans="1:12" s="1" customFormat="1" ht="63.75">
      <c r="A22" s="156" t="str">
        <f t="shared" si="3"/>
        <v>A</v>
      </c>
      <c r="B22" s="202">
        <f t="shared" si="2"/>
        <v>0.33664577970355758</v>
      </c>
      <c r="C22" s="203">
        <f t="shared" si="1"/>
        <v>1.5990940329913036E-2</v>
      </c>
      <c r="E22" s="162" t="s">
        <v>616</v>
      </c>
      <c r="F22" s="30" t="str">
        <f>VLOOKUP(E22,PLAN.A!$E$10:$K$409,2,FALSE)</f>
        <v>FABRICAÇÃO, MONTAGEM E DESMONTAGEM DE FÔRMA PARA VIGAS, EM MADEIRITE PLASTIFICADO, E = 17MM, 2 UTILIZAÇÕES. INCLUSO DESFORMA COM USO DE DESMOLDANTE, CIMBRAMENTO, ESCORAMENTO, TRAVAMENTO, UTILIZAÇÃO DE BARRAS DE ANCORAGEM, ESPAÇADORES E DEMAIS MATERIAIS NECESSÁRIOS.</v>
      </c>
      <c r="G22" s="71" t="str">
        <f>VLOOKUP(E22,PLAN.A!$E$10:$K$409,3,FALSE)</f>
        <v>M2</v>
      </c>
      <c r="H22" s="173">
        <f>VLOOKUP(E22,PLAN.A!$E$10:$K$409,7,FALSE)</f>
        <v>37949.26</v>
      </c>
      <c r="I22" s="121"/>
      <c r="J22" s="121"/>
      <c r="K22" s="197"/>
      <c r="L22" s="197"/>
    </row>
    <row r="23" spans="1:12" s="1" customFormat="1" ht="76.5">
      <c r="A23" s="156" t="str">
        <f t="shared" si="3"/>
        <v>A</v>
      </c>
      <c r="B23" s="202">
        <f t="shared" si="2"/>
        <v>0.35215051012031096</v>
      </c>
      <c r="C23" s="203">
        <f t="shared" si="1"/>
        <v>1.5504730416753373E-2</v>
      </c>
      <c r="E23" s="162" t="s">
        <v>642</v>
      </c>
      <c r="F23" s="30" t="str">
        <f>VLOOKUP(E23,PLAN.A!$E$10:$K$409,2,FALSE)</f>
        <v xml:space="preserve">FORNECIMENTO E INSTALAÇÃO DE PLACA CIMENTÍCIA E =10MM (IMPERMEÁVEL) PARA FORRO SOB ESTRUTURA METÁLICA (COBERTURA EXTERNA), CONFORME AS NORMAS TÉCNICAS VIGENTES. FIXADA EM ESTRUTURA METÁLICA E AS BORDAS DAS PLACAS TRATADAS, CRIANDO UMA SUPERFÍCIE LISA, INCLUSO ACESSÓRIOS DE FIXAÇÃO E EXECUÇÃO DAS EMENDAS DAS PLACAS, COR NATURAL, CONFORME PROJETO. </v>
      </c>
      <c r="G23" s="71" t="str">
        <f>VLOOKUP(E23,PLAN.A!$E$10:$K$409,3,FALSE)</f>
        <v>M2</v>
      </c>
      <c r="H23" s="173">
        <f>VLOOKUP(E23,PLAN.A!$E$10:$K$409,7,FALSE)</f>
        <v>36795.4</v>
      </c>
      <c r="I23" s="121"/>
      <c r="J23" s="121"/>
      <c r="K23" s="121"/>
      <c r="L23" s="121"/>
    </row>
    <row r="24" spans="1:12" s="1" customFormat="1" ht="51">
      <c r="A24" s="156" t="str">
        <f t="shared" si="3"/>
        <v>A</v>
      </c>
      <c r="B24" s="202">
        <f t="shared" si="2"/>
        <v>0.36596996482147803</v>
      </c>
      <c r="C24" s="203">
        <f t="shared" si="1"/>
        <v>1.3819454701167067E-2</v>
      </c>
      <c r="E24" s="162" t="s">
        <v>1092</v>
      </c>
      <c r="F24" s="30" t="str">
        <f>VLOOKUP(E24,PLAN.A!$E$10:$K$409,2,FALSE)</f>
        <v>LUMINÁRIA COMERCIAL COM ALETAS DE SOBREPOR COMPLETA, PARA QUATRO (4) LÂMPADAS TUBULARES LED 4X9W-ØT8, TEMPERATURA DA COR 6500K, FORNECIMENTO E INSTALAÇÃO, INCLUSIVE BASE E LÂMPADA</v>
      </c>
      <c r="G24" s="71" t="str">
        <f>VLOOKUP(E24,PLAN.A!$E$10:$K$409,3,FALSE)</f>
        <v>UN</v>
      </c>
      <c r="H24" s="173">
        <f>VLOOKUP(E24,PLAN.A!$E$10:$K$409,7,FALSE)</f>
        <v>32795.949999999997</v>
      </c>
      <c r="I24" s="121"/>
      <c r="J24" s="121"/>
      <c r="K24" s="121"/>
      <c r="L24" s="121"/>
    </row>
    <row r="25" spans="1:12" s="1" customFormat="1" ht="63.75">
      <c r="A25" s="156" t="str">
        <f t="shared" si="3"/>
        <v>A</v>
      </c>
      <c r="B25" s="202">
        <f t="shared" si="2"/>
        <v>0.37941525793251274</v>
      </c>
      <c r="C25" s="203">
        <f t="shared" si="1"/>
        <v>1.3445293111034711E-2</v>
      </c>
      <c r="E25" s="162" t="s">
        <v>1119</v>
      </c>
      <c r="F25" s="30" t="str">
        <f>VLOOKUP(E25,PLAN.A!$E$10:$K$409,2,FALSE)</f>
        <v>FORNECIMENTO E INSTALAÇÃO DE CABO DE COBRE FLEXÍVEL ISOLADO, 50 MM2, ANTI-CHAMA 0,6/1KV, VÁRIAS CORES CONF. NORMA, ISOLAMENTO DUPLO EM PVC, SEM CHUMBO, NÃO PROPAGANTE DE CHAMA, BAIXA EMISSÃO DE FUMAÇAS E GASES TÓXICOS, SEGUNDO ORIENTAÇÕES DE CORES E OUTRAS DIRETRIZES DA NBR 5410/2004</v>
      </c>
      <c r="G25" s="71" t="str">
        <f>VLOOKUP(E25,PLAN.A!$E$10:$K$409,3,FALSE)</f>
        <v>M</v>
      </c>
      <c r="H25" s="173">
        <f>VLOOKUP(E25,PLAN.A!$E$10:$K$409,7,FALSE)</f>
        <v>31908</v>
      </c>
      <c r="I25" s="121"/>
      <c r="J25" s="121"/>
      <c r="K25" s="121"/>
      <c r="L25" s="121"/>
    </row>
    <row r="26" spans="1:12" s="1" customFormat="1" ht="63.75">
      <c r="A26" s="156" t="str">
        <f t="shared" si="3"/>
        <v>A</v>
      </c>
      <c r="B26" s="202">
        <f t="shared" si="2"/>
        <v>0.39253923011268937</v>
      </c>
      <c r="C26" s="203">
        <f t="shared" si="1"/>
        <v>1.3123972180176633E-2</v>
      </c>
      <c r="E26" s="162" t="s">
        <v>612</v>
      </c>
      <c r="F26" s="30" t="str">
        <f>VLOOKUP(E26,PLAN.A!$E$10:$K$409,2,FALSE)</f>
        <v>FORNECIMENTO, CORTE, DOBRA E MONTAGEM DE ARMAÇÕES DE AÇO CA-50/60 NAS FORMAS, INCLUSIVE INSTALAÇÃO DE ESPAÇADORES E DISTANCIADORES E PONTEIRA DE PROTEÇÃO COM A FUNÇÃO DE PREVENIR ACIDENTES DE OBRAS ATRAVÉS DA PROTEÇÃO DE PONTAS DOS VERGALHÕES.</v>
      </c>
      <c r="G26" s="71" t="str">
        <f>VLOOKUP(E26,PLAN.A!$E$10:$K$409,3,FALSE)</f>
        <v>KG</v>
      </c>
      <c r="H26" s="173">
        <f>VLOOKUP(E26,PLAN.A!$E$10:$K$409,7,FALSE)</f>
        <v>31145.45</v>
      </c>
    </row>
    <row r="27" spans="1:12" s="1" customFormat="1" ht="51">
      <c r="A27" s="156" t="str">
        <f t="shared" si="3"/>
        <v>A</v>
      </c>
      <c r="B27" s="202">
        <f t="shared" si="2"/>
        <v>0.40547386502467053</v>
      </c>
      <c r="C27" s="203">
        <f t="shared" si="1"/>
        <v>1.2934634911981158E-2</v>
      </c>
      <c r="E27" s="162" t="s">
        <v>677</v>
      </c>
      <c r="F27" s="30" t="str">
        <f>VLOOKUP(E27,PLAN.A!$E$10:$K$409,2,FALSE)</f>
        <v>FORNECIMENTO E EXECUÇÃO DE REVESTIMENTO TIPO MASSA ÚNICA/REBOCO LISO, TRAÇO 1:2:8, CIMENTO, CAL E AREIA LAVADA, ESP. 1,75 CM, APLICADO EM PAREDES, PREPARO MECÂNICO, COM EXECUÇÃO DE TALISCAS</v>
      </c>
      <c r="G27" s="71" t="str">
        <f>VLOOKUP(E27,PLAN.A!$E$10:$K$409,3,FALSE)</f>
        <v>M2</v>
      </c>
      <c r="H27" s="173">
        <f>VLOOKUP(E27,PLAN.A!$E$10:$K$409,7,FALSE)</f>
        <v>30696.12</v>
      </c>
    </row>
    <row r="28" spans="1:12" s="1" customFormat="1" ht="38.25">
      <c r="A28" s="156" t="str">
        <f t="shared" si="3"/>
        <v>A</v>
      </c>
      <c r="B28" s="202">
        <f t="shared" si="2"/>
        <v>0.41810626737792378</v>
      </c>
      <c r="C28" s="203">
        <f t="shared" si="1"/>
        <v>1.2632402353253264E-2</v>
      </c>
      <c r="E28" s="162" t="s">
        <v>603</v>
      </c>
      <c r="F28" s="30" t="str">
        <f>VLOOKUP(E28,PLAN.A!$E$10:$K$409,2,FALSE)</f>
        <v>FORNECIMENTO, LANÇAMENTO E EXECUÇÃO DE CONCRETO, FCK  25 MPA, COM CONTROLE TECNOLÓGICO, INCLUSIVE ADENSAMENTO E CURA. CONSIDERADO PERDAS NO PREÇO UNITÁRIO.</v>
      </c>
      <c r="G28" s="71" t="str">
        <f>VLOOKUP(E28,PLAN.A!$E$10:$K$409,3,FALSE)</f>
        <v>M3</v>
      </c>
      <c r="H28" s="173">
        <f>VLOOKUP(E28,PLAN.A!$E$10:$K$409,7,FALSE)</f>
        <v>29978.87</v>
      </c>
    </row>
    <row r="29" spans="1:12" s="1" customFormat="1" ht="89.25">
      <c r="A29" s="156" t="str">
        <f t="shared" si="3"/>
        <v>A</v>
      </c>
      <c r="B29" s="202">
        <f t="shared" si="2"/>
        <v>0.42980217649664182</v>
      </c>
      <c r="C29" s="203">
        <f t="shared" si="1"/>
        <v>1.1695909118718031E-2</v>
      </c>
      <c r="E29" s="162" t="s">
        <v>1150</v>
      </c>
      <c r="F29" s="30" t="str">
        <f>VLOOKUP(E29,PLAN.A!$E$10:$K$409,2,FALSE)</f>
        <v xml:space="preserve">FORNECIMENTO E INSTALAÇÃO DE POSTE TELECÔNICO ESCALONADO RETO COM ALTURA ÚTIL DE 7M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 </v>
      </c>
      <c r="G29" s="71" t="str">
        <f>VLOOKUP(E29,PLAN.A!$E$10:$K$409,3,FALSE)</f>
        <v>CJ</v>
      </c>
      <c r="H29" s="173">
        <f>VLOOKUP(E29,PLAN.A!$E$10:$K$409,7,FALSE)</f>
        <v>27756.41</v>
      </c>
    </row>
    <row r="30" spans="1:12" s="1" customFormat="1" ht="38.25">
      <c r="A30" s="156" t="str">
        <f t="shared" si="3"/>
        <v>A</v>
      </c>
      <c r="B30" s="202">
        <f t="shared" si="2"/>
        <v>0.44142018567373276</v>
      </c>
      <c r="C30" s="203">
        <f t="shared" si="1"/>
        <v>1.1618009177090948E-2</v>
      </c>
      <c r="E30" s="162" t="s">
        <v>617</v>
      </c>
      <c r="F30" s="30" t="str">
        <f>VLOOKUP(E30,PLAN.A!$E$10:$K$409,2,FALSE)</f>
        <v>FORNECIMENTO, LANÇAMENTO E EXECUÇÃO DE CONCRETO, FCK  25 MPA, COM CONTROLE TECNOLÓGICO, INCLUSIVE ADENSAMENTO E CURA. CONSIDERADO PERDAS NO PREÇO UNITÁRIO.</v>
      </c>
      <c r="G30" s="71" t="str">
        <f>VLOOKUP(E30,PLAN.A!$E$10:$K$409,3,FALSE)</f>
        <v>M3</v>
      </c>
      <c r="H30" s="173">
        <f>VLOOKUP(E30,PLAN.A!$E$10:$K$409,7,FALSE)</f>
        <v>27571.54</v>
      </c>
    </row>
    <row r="31" spans="1:12" s="1" customFormat="1" ht="63.75">
      <c r="A31" s="156" t="str">
        <f t="shared" si="3"/>
        <v>A</v>
      </c>
      <c r="B31" s="202">
        <f t="shared" si="2"/>
        <v>0.45274005386148619</v>
      </c>
      <c r="C31" s="203">
        <f t="shared" si="1"/>
        <v>1.1319868187753431E-2</v>
      </c>
      <c r="E31" s="162" t="s">
        <v>599</v>
      </c>
      <c r="F31" s="30" t="str">
        <f>VLOOKUP(E31,PLAN.A!$E$10:$K$409,2,FALSE)</f>
        <v>FORNECIMENTO, CORTE, DOBRA E MONTAGEM DE ARMAÇÕES DE AÇO CA-50/60 NAS FORMAS, INCLUSIVE INSTALAÇÃO DE ESPAÇADORES E DISTANCIADORES E PONTEIRA DE PROTEÇÃO COM A FUNÇÃO DE PREVENIR ACIDENTES DE OBRAS ATRAVÉS DA PROTEÇÃO DE PONTAS DOS VERGALHÕES.</v>
      </c>
      <c r="G31" s="71" t="str">
        <f>VLOOKUP(E31,PLAN.A!$E$10:$K$409,3,FALSE)</f>
        <v>KG</v>
      </c>
      <c r="H31" s="173">
        <f>VLOOKUP(E31,PLAN.A!$E$10:$K$409,7,FALSE)</f>
        <v>26864</v>
      </c>
    </row>
    <row r="32" spans="1:12" s="1" customFormat="1" ht="38.25">
      <c r="A32" s="156" t="str">
        <f t="shared" si="3"/>
        <v>A</v>
      </c>
      <c r="B32" s="202">
        <f t="shared" si="2"/>
        <v>0.46400778930310393</v>
      </c>
      <c r="C32" s="203">
        <f t="shared" si="1"/>
        <v>1.1267735441617752E-2</v>
      </c>
      <c r="E32" s="162" t="s">
        <v>586</v>
      </c>
      <c r="F32" s="30" t="str">
        <f>VLOOKUP(E32,PLAN.A!$E$10:$K$409,2,FALSE)</f>
        <v>EXECUÇÃO DE ESTACA TRADO MECANIZADO, SEM FLUIDO ESTABILIZANTE, D=40CM, INCLUSIVE FORNECIMENTO E LANÇAMENTO DE CONCRETO USINADO COM FCK &gt;= 25MPA</v>
      </c>
      <c r="G32" s="71" t="str">
        <f>VLOOKUP(E32,PLAN.A!$E$10:$K$409,3,FALSE)</f>
        <v>M</v>
      </c>
      <c r="H32" s="173">
        <f>VLOOKUP(E32,PLAN.A!$E$10:$K$409,7,FALSE)</f>
        <v>26740.28</v>
      </c>
    </row>
    <row r="33" spans="1:8" s="1" customFormat="1" ht="38.25">
      <c r="A33" s="156" t="str">
        <f t="shared" si="3"/>
        <v>A</v>
      </c>
      <c r="B33" s="202">
        <f t="shared" si="2"/>
        <v>0.47525129978856795</v>
      </c>
      <c r="C33" s="203">
        <f t="shared" si="1"/>
        <v>1.1243510485464018E-2</v>
      </c>
      <c r="E33" s="162" t="s">
        <v>678</v>
      </c>
      <c r="F33" s="30" t="str">
        <f>VLOOKUP(E33,PLAN.A!$E$10:$K$409,2,FALSE)</f>
        <v>FORNECIMENTO E EXECUÇÃO DE EMBOÇO, EM ARGAMASSA TRAÇO 1:2:8, PREPARO MECÂNICO, APLICADO MANUALMENTE EM PAREDES, COM EXECUÇÃO DE TALISCAS.</v>
      </c>
      <c r="G33" s="71" t="str">
        <f>VLOOKUP(E33,PLAN.A!$E$10:$K$409,3,FALSE)</f>
        <v>M2</v>
      </c>
      <c r="H33" s="173">
        <f>VLOOKUP(E33,PLAN.A!$E$10:$K$409,7,FALSE)</f>
        <v>26682.79</v>
      </c>
    </row>
    <row r="34" spans="1:8" s="1" customFormat="1">
      <c r="A34" s="156" t="str">
        <f t="shared" si="3"/>
        <v>A</v>
      </c>
      <c r="B34" s="202">
        <f t="shared" si="2"/>
        <v>0.48513364079040266</v>
      </c>
      <c r="C34" s="203">
        <f t="shared" si="1"/>
        <v>9.8823410018346984E-3</v>
      </c>
      <c r="E34" s="162" t="s">
        <v>952</v>
      </c>
      <c r="F34" s="30" t="str">
        <f>VLOOKUP(E34,PLAN.A!$E$10:$K$409,2,FALSE)</f>
        <v>TAPUME COM TELHA METÁLICA. AF_03/2024</v>
      </c>
      <c r="G34" s="71" t="str">
        <f>VLOOKUP(E34,PLAN.A!$E$10:$K$409,3,FALSE)</f>
        <v>M2</v>
      </c>
      <c r="H34" s="173">
        <f>VLOOKUP(E34,PLAN.A!$E$10:$K$409,7,FALSE)</f>
        <v>23452.5</v>
      </c>
    </row>
    <row r="35" spans="1:8" s="1" customFormat="1" ht="38.25">
      <c r="A35" s="156" t="str">
        <f t="shared" si="3"/>
        <v>A</v>
      </c>
      <c r="B35" s="202">
        <f t="shared" si="2"/>
        <v>0.49456363372420753</v>
      </c>
      <c r="C35" s="203">
        <f t="shared" si="1"/>
        <v>9.4299929338048701E-3</v>
      </c>
      <c r="E35" s="162" t="s">
        <v>1087</v>
      </c>
      <c r="F35" s="30" t="str">
        <f>VLOOKUP(E35,PLAN.A!$E$10:$K$409,2,FALSE)</f>
        <v>PERFILADO LISO (38X38)MM EM CHAPA DE AÇO GALVANIZADO #18, COM TRATAMENTO PRÉ-ZINCADO, INCLUSIVE FIXAÇÃO SUPERIOR, CONEXÕES E ACESSÓRIOS, EXCLUSIVE TAMPA DE ENCAIXE</v>
      </c>
      <c r="G35" s="71" t="str">
        <f>VLOOKUP(E35,PLAN.A!$E$10:$K$409,3,FALSE)</f>
        <v>M</v>
      </c>
      <c r="H35" s="173">
        <f>VLOOKUP(E35,PLAN.A!$E$10:$K$409,7,FALSE)</f>
        <v>22379</v>
      </c>
    </row>
    <row r="36" spans="1:8" s="1" customFormat="1" ht="38.25">
      <c r="A36" s="156" t="str">
        <f t="shared" si="3"/>
        <v>B</v>
      </c>
      <c r="B36" s="202">
        <f t="shared" si="2"/>
        <v>0.50376861141038509</v>
      </c>
      <c r="C36" s="203">
        <f t="shared" si="1"/>
        <v>9.2049776861775501E-3</v>
      </c>
      <c r="E36" s="162" t="s">
        <v>913</v>
      </c>
      <c r="F36" s="30" t="str">
        <f>VLOOKUP(E36,PLAN.A!$E$10:$K$409,2,FALSE)</f>
        <v>EXECUÇÃO DE PAVIMENTO EM PISO INTERTRAVADO, COM BLOCO RETANGULAR COR NATURAL DE 20 X 10 CM, ESPESSURA 6 CM. AF_10/2022</v>
      </c>
      <c r="G36" s="71" t="str">
        <f>VLOOKUP(E36,PLAN.A!$E$10:$K$409,3,FALSE)</f>
        <v>M2</v>
      </c>
      <c r="H36" s="173">
        <f>VLOOKUP(E36,PLAN.A!$E$10:$K$409,7,FALSE)</f>
        <v>21845</v>
      </c>
    </row>
    <row r="37" spans="1:8" s="1" customFormat="1" ht="38.25">
      <c r="A37" s="156" t="str">
        <f t="shared" si="3"/>
        <v>B</v>
      </c>
      <c r="B37" s="202">
        <f t="shared" si="2"/>
        <v>0.51207882481328681</v>
      </c>
      <c r="C37" s="203">
        <f t="shared" si="1"/>
        <v>8.3102134029017435E-3</v>
      </c>
      <c r="E37" s="162" t="s">
        <v>699</v>
      </c>
      <c r="F37" s="30" t="str">
        <f>VLOOKUP(E37,PLAN.A!$E$10:$K$409,2,FALSE)</f>
        <v>FORNECIMENTO E EXECUÇÃO DE BANCADA DE AÇO INOXIDÁVEL, COM ACABAMENTO ESCOVADO FINO, SUPORTES DE APOIO E DEMAIS MATERIAIS NECESSÁRIOS PARA INSTALAÇÃO.</v>
      </c>
      <c r="G37" s="71" t="str">
        <f>VLOOKUP(E37,PLAN.A!$E$10:$K$409,3,FALSE)</f>
        <v>M2</v>
      </c>
      <c r="H37" s="173">
        <f>VLOOKUP(E37,PLAN.A!$E$10:$K$409,7,FALSE)</f>
        <v>19721.57</v>
      </c>
    </row>
    <row r="38" spans="1:8" s="1" customFormat="1" ht="38.25">
      <c r="A38" s="156" t="str">
        <f t="shared" si="3"/>
        <v>B</v>
      </c>
      <c r="B38" s="202">
        <f t="shared" si="2"/>
        <v>0.52037323658363044</v>
      </c>
      <c r="C38" s="203">
        <f t="shared" si="1"/>
        <v>8.2944117703436446E-3</v>
      </c>
      <c r="E38" s="162" t="s">
        <v>690</v>
      </c>
      <c r="F38" s="30" t="str">
        <f>VLOOKUP(E38,PLAN.A!$E$10:$K$409,2,FALSE)</f>
        <v>FORNECIMENTO E EXECUÇÃO DE PISO EM CIMENTO QUEIMADO, MODULAÇÕES DE 150X150CM, POLIDO. ESPESSURA MÉDIA DE 3CM. INCLUSO JUNTA PLÁSTICA</v>
      </c>
      <c r="G38" s="71" t="str">
        <f>VLOOKUP(E38,PLAN.A!$E$10:$K$409,3,FALSE)</f>
        <v>M2</v>
      </c>
      <c r="H38" s="173">
        <f>VLOOKUP(E38,PLAN.A!$E$10:$K$409,7,FALSE)</f>
        <v>19684.07</v>
      </c>
    </row>
    <row r="39" spans="1:8" s="1" customFormat="1" ht="102">
      <c r="A39" s="156" t="str">
        <f t="shared" si="3"/>
        <v>B</v>
      </c>
      <c r="B39" s="202">
        <f t="shared" si="2"/>
        <v>0.52864460746682007</v>
      </c>
      <c r="C39" s="203">
        <f t="shared" si="1"/>
        <v>8.2713708831895962E-3</v>
      </c>
      <c r="E39" s="162" t="s">
        <v>1389</v>
      </c>
      <c r="F39" s="30" t="str">
        <f>VLOOKUP(E39,PLAN.A!$E$10:$K$409,2,FALSE)</f>
        <v>FORNECIMENTO E INSTALAÇÃO DE LUMINÁRIA EXTERNA PARA POSTE, CORPO EM ALUMÍNIO INJETADO COM DIFUSOR EM VIDRO TEMPERADO/POLICARBONATO/METACRILATO COM ALÍVIO DE PRESSAO, DRIVER INCORPORADO, MANUTENÇÃO FLUXO LUMINOSO &gt; 65.000H, FIXAÇÃO EM TOPO DE POSTE, GRAU DE PROTEÇÃO IP 66, COM PROTEÇÃO CONTRA SOBRETENSÕES DE 10V/12KA, COM BASE PARA RELE FOTOELÉTRICO, ÓPTICA SA, POTÊNCIA 28W, &gt;=3.500LM, 4.000K.COMERCIAL SKAT M PLUS</v>
      </c>
      <c r="G39" s="71" t="str">
        <f>VLOOKUP(E39,PLAN.A!$E$10:$K$409,3,FALSE)</f>
        <v>UNID</v>
      </c>
      <c r="H39" s="173">
        <f>VLOOKUP(E39,PLAN.A!$E$10:$K$409,7,FALSE)</f>
        <v>19629.39</v>
      </c>
    </row>
    <row r="40" spans="1:8" s="1" customFormat="1" ht="63.75">
      <c r="A40" s="156" t="str">
        <f t="shared" si="3"/>
        <v>B</v>
      </c>
      <c r="B40" s="202">
        <f t="shared" si="2"/>
        <v>0.53661495092912492</v>
      </c>
      <c r="C40" s="203">
        <f t="shared" si="1"/>
        <v>7.9703434623047999E-3</v>
      </c>
      <c r="E40" s="162" t="s">
        <v>1120</v>
      </c>
      <c r="F40" s="30" t="str">
        <f>VLOOKUP(E40,PLAN.A!$E$10:$K$409,2,FALSE)</f>
        <v>FORNECIMENTO E INSTALAÇÃO DE CABO DE COBRE FLEXÍVEL ISOLADO, 70,0 MM2, ANTI-CHAMA 0,6/1KV, VÁRIAS CORES CONF. NORMA, ISOLAMENTO DUPLO EM PVC, SEM CHUMBO, NÃO PROPAGANTE DE CHAMA, BAIXA EMISSÃO DE FUMAÇAS E GASES TÓXICOS, SEGUNDO ORIENTAÇÕES DE CORES E OUTRAS DIRETRIZES DA NBR 5410/2004</v>
      </c>
      <c r="G40" s="71" t="str">
        <f>VLOOKUP(E40,PLAN.A!$E$10:$K$409,3,FALSE)</f>
        <v>M</v>
      </c>
      <c r="H40" s="173">
        <f>VLOOKUP(E40,PLAN.A!$E$10:$K$409,7,FALSE)</f>
        <v>18915</v>
      </c>
    </row>
    <row r="41" spans="1:8" s="1" customFormat="1" ht="63.75">
      <c r="A41" s="156" t="str">
        <f t="shared" si="3"/>
        <v>B</v>
      </c>
      <c r="B41" s="202">
        <f t="shared" si="2"/>
        <v>0.54428400993065529</v>
      </c>
      <c r="C41" s="203">
        <f t="shared" si="1"/>
        <v>7.6690590015303919E-3</v>
      </c>
      <c r="E41" s="162" t="s">
        <v>1111</v>
      </c>
      <c r="F41" s="30" t="str">
        <f>VLOOKUP(E41,PLAN.A!$E$10:$K$409,2,FALSE)</f>
        <v>FORNECIMENTO E INSTALAÇÃO DE CABO DE COBRE FLEXÍVEL ISOLADO, 2,5 MM2, ANTI-CHAMA 450/750V VÁRIAS CORES CONF. NORMA. ISOLAMENTO DUPLO EM PVC, SEM CHUMBO, NÃO PROPAGANTE DE CHAMA, BAIXA EMISSÃO DE FUMAÇAS E GASES TÓXICOS, SEGUNDO ORIENTAÇÕES DE CORES E OUTRAS DIRETRIZES DA NBR 5410/2004</v>
      </c>
      <c r="G41" s="71" t="str">
        <f>VLOOKUP(E41,PLAN.A!$E$10:$K$409,3,FALSE)</f>
        <v>M</v>
      </c>
      <c r="H41" s="173">
        <f>VLOOKUP(E41,PLAN.A!$E$10:$K$409,7,FALSE)</f>
        <v>18200</v>
      </c>
    </row>
    <row r="42" spans="1:8" s="1" customFormat="1" ht="38.25">
      <c r="A42" s="156" t="str">
        <f t="shared" si="3"/>
        <v>B</v>
      </c>
      <c r="B42" s="202">
        <f t="shared" si="2"/>
        <v>0.55112382032438012</v>
      </c>
      <c r="C42" s="203">
        <f t="shared" si="1"/>
        <v>6.8398103937248019E-3</v>
      </c>
      <c r="E42" s="162" t="s">
        <v>674</v>
      </c>
      <c r="F42" s="30" t="str">
        <f>VLOOKUP(E42,PLAN.A!$E$10:$K$409,2,FALSE)</f>
        <v>FORNECIMENTO E EXECUÇÃO DE ALVENARIA DE VEDAÇÃO COM ELEMENTO VAZADO - COBOGÓ DE CONCRETO, INCLUSIVE ARGAMASSA DE ASSENTAMENTO. CONFORME DETALHE EM PROJETO.</v>
      </c>
      <c r="G42" s="71" t="str">
        <f>VLOOKUP(E42,PLAN.A!$E$10:$K$409,3,FALSE)</f>
        <v>M2</v>
      </c>
      <c r="H42" s="173">
        <f>VLOOKUP(E42,PLAN.A!$E$10:$K$409,7,FALSE)</f>
        <v>16232.05</v>
      </c>
    </row>
    <row r="43" spans="1:8" s="1" customFormat="1" ht="51">
      <c r="A43" s="156" t="str">
        <f t="shared" si="3"/>
        <v>B</v>
      </c>
      <c r="B43" s="202">
        <f t="shared" si="2"/>
        <v>0.55794864234290253</v>
      </c>
      <c r="C43" s="203">
        <f t="shared" si="1"/>
        <v>6.8248220185223602E-3</v>
      </c>
      <c r="E43" s="162" t="s">
        <v>689</v>
      </c>
      <c r="F43" s="30" t="str">
        <f>VLOOKUP(E43,PLAN.A!$E$10:$K$409,2,FALSE)</f>
        <v>FORNECIMENTO E EXECUÇÃO DE PISO EM GRANITINA CINZA, COM ESPESSURA DE 8 MM, INCLUSO MISTURA EM BETONEIRA, COLOCAÇÃO DAS JUNTAS, APLICAÇÃO DO PISO, MÍNIMO DE 4 POLIMENTOS COM POLITRIZ, ESTUCAMENTO, SELADOR E CERA.</v>
      </c>
      <c r="G43" s="71" t="str">
        <f>VLOOKUP(E43,PLAN.A!$E$10:$K$409,3,FALSE)</f>
        <v>M2</v>
      </c>
      <c r="H43" s="173">
        <f>VLOOKUP(E43,PLAN.A!$E$10:$K$409,7,FALSE)</f>
        <v>16196.48</v>
      </c>
    </row>
    <row r="44" spans="1:8" s="1" customFormat="1" ht="25.5">
      <c r="A44" s="156" t="str">
        <f t="shared" si="3"/>
        <v>B</v>
      </c>
      <c r="B44" s="202">
        <f t="shared" si="2"/>
        <v>0.56473062718900202</v>
      </c>
      <c r="C44" s="203">
        <f t="shared" si="1"/>
        <v>6.781984846099526E-3</v>
      </c>
      <c r="E44" s="162" t="s">
        <v>604</v>
      </c>
      <c r="F44" s="30" t="str">
        <f>VLOOKUP(E44,PLAN.A!$E$10:$K$409,2,FALSE)</f>
        <v>FORNECIMENTO E APLICAÇÃO DE IMPERMEABILIZAÇÃO DE SUPERFÍCIE COM EMULSÃO ASFÁLTICA, 2 DEMÃOS.</v>
      </c>
      <c r="G44" s="71" t="str">
        <f>VLOOKUP(E44,PLAN.A!$E$10:$K$409,3,FALSE)</f>
        <v>M2</v>
      </c>
      <c r="H44" s="173">
        <f>VLOOKUP(E44,PLAN.A!$E$10:$K$409,7,FALSE)</f>
        <v>16094.82</v>
      </c>
    </row>
    <row r="45" spans="1:8" s="1" customFormat="1" ht="102">
      <c r="A45" s="156" t="str">
        <f t="shared" si="3"/>
        <v>B</v>
      </c>
      <c r="B45" s="202">
        <f t="shared" si="2"/>
        <v>0.57151191254950029</v>
      </c>
      <c r="C45" s="203">
        <f t="shared" si="1"/>
        <v>6.7812853604982872E-3</v>
      </c>
      <c r="E45" s="162" t="s">
        <v>963</v>
      </c>
      <c r="F45" s="30" t="str">
        <f>VLOOKUP(E45,PLAN.A!$E$10:$K$409,2,FALSE)</f>
        <v>P5 - 110X210CM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v>
      </c>
      <c r="G45" s="71" t="str">
        <f>VLOOKUP(E45,PLAN.A!$E$10:$K$409,3,FALSE)</f>
        <v>UNID</v>
      </c>
      <c r="H45" s="173">
        <f>VLOOKUP(E45,PLAN.A!$E$10:$K$409,7,FALSE)</f>
        <v>16093.16</v>
      </c>
    </row>
    <row r="46" spans="1:8" s="1" customFormat="1" ht="38.25">
      <c r="A46" s="156" t="str">
        <f t="shared" si="3"/>
        <v>B</v>
      </c>
      <c r="B46" s="202">
        <f t="shared" si="2"/>
        <v>0.57826338128280363</v>
      </c>
      <c r="C46" s="203">
        <f t="shared" si="1"/>
        <v>6.7514687333033261E-3</v>
      </c>
      <c r="E46" s="162" t="s">
        <v>1147</v>
      </c>
      <c r="F46" s="30" t="str">
        <f>VLOOKUP(E46,PLAN.A!$E$10:$K$409,2,FALSE)</f>
        <v>CAIXA ENTERRADA ELÉTRICA RETANGULAR, EM CONCRETO PRÉ-MOLDADO, FUNDO COM BRITA, DIMENSÕES INTERNAS: 0,6X0,6X0,5 M. AF_12/2020</v>
      </c>
      <c r="G46" s="71" t="str">
        <f>VLOOKUP(E46,PLAN.A!$E$10:$K$409,3,FALSE)</f>
        <v>UN</v>
      </c>
      <c r="H46" s="173">
        <f>VLOOKUP(E46,PLAN.A!$E$10:$K$409,7,FALSE)</f>
        <v>16022.4</v>
      </c>
    </row>
    <row r="47" spans="1:8" s="1" customFormat="1" ht="25.5">
      <c r="A47" s="156" t="str">
        <f t="shared" si="3"/>
        <v>B</v>
      </c>
      <c r="B47" s="202">
        <f t="shared" si="2"/>
        <v>0.58472720131078804</v>
      </c>
      <c r="C47" s="203">
        <f t="shared" si="1"/>
        <v>6.4638200279843868E-3</v>
      </c>
      <c r="E47" s="162" t="s">
        <v>704</v>
      </c>
      <c r="F47" s="30" t="str">
        <f>VLOOKUP(E47,PLAN.A!$E$10:$K$409,2,FALSE)</f>
        <v>EMASSAMENTO COM MASSA LÁTEX, APLICAÇÃO EM TETO, MÍNIMO DUAS DEMÃOS, LIXAMENTO MANUAL.</v>
      </c>
      <c r="G47" s="71" t="str">
        <f>VLOOKUP(E47,PLAN.A!$E$10:$K$409,3,FALSE)</f>
        <v>M2</v>
      </c>
      <c r="H47" s="173">
        <f>VLOOKUP(E47,PLAN.A!$E$10:$K$409,7,FALSE)</f>
        <v>15339.76</v>
      </c>
    </row>
    <row r="48" spans="1:8" s="1" customFormat="1" ht="89.25">
      <c r="A48" s="156" t="str">
        <f t="shared" si="3"/>
        <v>B</v>
      </c>
      <c r="B48" s="202">
        <f t="shared" si="2"/>
        <v>0.59104188763757348</v>
      </c>
      <c r="C48" s="203">
        <f t="shared" si="1"/>
        <v>6.3146863267853955E-3</v>
      </c>
      <c r="E48" s="162" t="s">
        <v>1151</v>
      </c>
      <c r="F48" s="30" t="str">
        <f>VLOOKUP(E48,PLAN.A!$E$10:$K$409,2,FALSE)</f>
        <v>FORNECIMENTO E INSTALAÇÃO DE POSTE TELECÔNICO ESCALONADO RETO COM ALTURA ÚTIL DE 3,5 M CONSTRUÇÃO: TUBO DE AÇO CARBONO DIN 2440, COM ESPESSURA MÍNIMA DE 3 MM; DIÂMETRO DA BASE: 76 MM; DIÂMETRO DO TOPO: 60,3 MM; NÚMERO DE ESTÁGIOS: 2; REDUÇÃO DO DIÂMETRO ATRAVÉS DE PROCESSO DE PRENSAGEM HIDRÁULICA. BASE TIPO FLANGE, QUADRADA, COM DIMENSÕES DE 200 X 200 MM E ESPESSURA MÍNIMA DE 3/16"</v>
      </c>
      <c r="G48" s="71" t="str">
        <f>VLOOKUP(E48,PLAN.A!$E$10:$K$409,3,FALSE)</f>
        <v>CJ</v>
      </c>
      <c r="H48" s="173">
        <f>VLOOKUP(E48,PLAN.A!$E$10:$K$409,7,FALSE)</f>
        <v>14985.84</v>
      </c>
    </row>
    <row r="49" spans="1:8" s="1" customFormat="1" ht="63.75">
      <c r="A49" s="156" t="str">
        <f t="shared" si="3"/>
        <v>B</v>
      </c>
      <c r="B49" s="202">
        <f t="shared" si="2"/>
        <v>0.59693905690825577</v>
      </c>
      <c r="C49" s="203">
        <f t="shared" si="1"/>
        <v>5.8971692706822985E-3</v>
      </c>
      <c r="E49" s="162" t="s">
        <v>1113</v>
      </c>
      <c r="F49" s="30" t="str">
        <f>VLOOKUP(E49,PLAN.A!$E$10:$K$409,2,FALSE)</f>
        <v>FORNECIMENTO E INSTALAÇÃO DE CABO DE COBRE FLEXÍVEL ISOLADO, 6,0 MM2, ANTI-CHAMA 450/750V, VÁRIAS CORES CONF. NORMA, ISOLAMENTO DUPLO EM PVC, SEM CHUMBO, NÃO PROPAGANTE DE CHAMA, BAIXA EMISSÃO DE FUMAÇAS E GASES TÓXICOS, SEGUNDO ORIENTAÇÕES DE CORES E OUTRAS DIRETRIZES DA NBR 5410/2004</v>
      </c>
      <c r="G49" s="71" t="str">
        <f>VLOOKUP(E49,PLAN.A!$E$10:$K$409,3,FALSE)</f>
        <v>M</v>
      </c>
      <c r="H49" s="173">
        <f>VLOOKUP(E49,PLAN.A!$E$10:$K$409,7,FALSE)</f>
        <v>13995</v>
      </c>
    </row>
    <row r="50" spans="1:8" s="1" customFormat="1" ht="63.75">
      <c r="A50" s="156" t="str">
        <f t="shared" si="3"/>
        <v>B</v>
      </c>
      <c r="B50" s="202">
        <f t="shared" si="2"/>
        <v>0.60259899100213243</v>
      </c>
      <c r="C50" s="203">
        <f t="shared" si="1"/>
        <v>5.6599340938767156E-3</v>
      </c>
      <c r="E50" s="162" t="s">
        <v>1115</v>
      </c>
      <c r="F50" s="30" t="str">
        <f>VLOOKUP(E50,PLAN.A!$E$10:$K$409,2,FALSE)</f>
        <v>FORNECIMENTO E INSTALAÇÃO DE CABO DE COBRE FLEXÍVEL ISOLADO, 2,5 MM2, ANTI-CHAMA 0,6/1KV VÁRIAS CORES CONF. NORMA. ISOLAMENTO DUPLO EM PVC, SEM CHUMBO, NÃO PROPAGANTE DE CHAMA, BAIXA EMISSÃO DE FUMAÇAS E GASES TÓXICOS, SEGUNDO ORIENTAÇÕES DE CORES E OUTRAS DIRETRIZES DA NBR 5410/2004</v>
      </c>
      <c r="G50" s="71" t="str">
        <f>VLOOKUP(E50,PLAN.A!$E$10:$K$409,3,FALSE)</f>
        <v>M</v>
      </c>
      <c r="H50" s="173">
        <f>VLOOKUP(E50,PLAN.A!$E$10:$K$409,7,FALSE)</f>
        <v>13432</v>
      </c>
    </row>
    <row r="51" spans="1:8" s="1" customFormat="1" ht="102">
      <c r="A51" s="156" t="str">
        <f t="shared" si="3"/>
        <v>B</v>
      </c>
      <c r="B51" s="202">
        <f t="shared" si="2"/>
        <v>0.60814710010272199</v>
      </c>
      <c r="C51" s="203">
        <f t="shared" si="1"/>
        <v>5.5481091005895652E-3</v>
      </c>
      <c r="E51" s="162" t="s">
        <v>679</v>
      </c>
      <c r="F51" s="30" t="str">
        <f>VLOOKUP(E51,PLAN.A!$E$10:$K$409,2,FALSE)</f>
        <v>FORNECIMENTO E INSTALAÇÃO DE FORRO EM GESSO ACARTONADO COM PERFIS GALVANIZADOS, ATIRANTADOS EM PERFIS AUXILIARES DE AÇO-CARBONO FIXADOS NA ALVENARIA DE BLOCOS DE CONCRETO OU DIRETAMENTE ATIRANTADOS NA LAJE DE COBERTURA. PLACAS DE GESSO ACARTONADO STANDARD COM ESPESSURA DE 1,25CM. PARAFUSOS ESPECÍFICOS PARA GESSO A CADA 30CM. JUNTAS DE 3MM ENTRE AS PLACAS TRATADAS COM MASSA DE GESSO PARA PREENCHIMENTO E TELA ESTRUTURANTE</v>
      </c>
      <c r="G51" s="71" t="str">
        <f>VLOOKUP(E51,PLAN.A!$E$10:$K$409,3,FALSE)</f>
        <v>M2</v>
      </c>
      <c r="H51" s="173">
        <f>VLOOKUP(E51,PLAN.A!$E$10:$K$409,7,FALSE)</f>
        <v>13166.62</v>
      </c>
    </row>
    <row r="52" spans="1:8" s="1" customFormat="1" ht="63.75">
      <c r="A52" s="156" t="str">
        <f t="shared" si="3"/>
        <v>B</v>
      </c>
      <c r="B52" s="202">
        <f t="shared" si="2"/>
        <v>0.61369515863808732</v>
      </c>
      <c r="C52" s="203">
        <f t="shared" si="1"/>
        <v>5.5480585353653794E-3</v>
      </c>
      <c r="E52" s="162" t="s">
        <v>1114</v>
      </c>
      <c r="F52" s="30" t="str">
        <f>VLOOKUP(E52,PLAN.A!$E$10:$K$409,2,FALSE)</f>
        <v>FORNECIMENTO E INSTALAÇÃO DE CABO DE COBRE FLEXÍVEL ISOLADO, 10,0 MM2, ANTI-CHAMA 450/750V, VÁRIAS CORES CONF. NORMA, ISOLAMENTO DUPLO EM PVC, SEM CHUMBO, NÃO PROPAGANTE DE CHAMA, BAIXA EMISSÃO DE FUMAÇAS E GASES TÓXICOS, SEGUNDO ORIENTAÇÕES DE CORES E OUTRAS DIRETRIZES DA NBR 5410/2004</v>
      </c>
      <c r="G52" s="71" t="str">
        <f>VLOOKUP(E52,PLAN.A!$E$10:$K$409,3,FALSE)</f>
        <v>M</v>
      </c>
      <c r="H52" s="173">
        <f>VLOOKUP(E52,PLAN.A!$E$10:$K$409,7,FALSE)</f>
        <v>13166.5</v>
      </c>
    </row>
    <row r="53" spans="1:8" s="1" customFormat="1">
      <c r="A53" s="156" t="str">
        <f t="shared" si="3"/>
        <v>B</v>
      </c>
      <c r="B53" s="202">
        <f t="shared" si="2"/>
        <v>0.61915348496936606</v>
      </c>
      <c r="C53" s="203">
        <f t="shared" si="1"/>
        <v>5.4583263312787912E-3</v>
      </c>
      <c r="E53" s="162" t="s">
        <v>714</v>
      </c>
      <c r="F53" s="30" t="str">
        <f>VLOOKUP(E53,PLAN.A!$E$10:$K$409,2,FALSE)</f>
        <v>FORNECIMENTO E APLICAÇÃO DE TEXTURA ACRÍLICA GRAFIATTO</v>
      </c>
      <c r="G53" s="71" t="str">
        <f>VLOOKUP(E53,PLAN.A!$E$10:$K$409,3,FALSE)</f>
        <v>M2</v>
      </c>
      <c r="H53" s="173">
        <f>VLOOKUP(E53,PLAN.A!$E$10:$K$409,7,FALSE)</f>
        <v>12953.55</v>
      </c>
    </row>
    <row r="54" spans="1:8" s="1" customFormat="1" ht="76.5">
      <c r="A54" s="156" t="str">
        <f t="shared" si="3"/>
        <v>B</v>
      </c>
      <c r="B54" s="202">
        <f t="shared" si="2"/>
        <v>0.62454019408812289</v>
      </c>
      <c r="C54" s="203">
        <f t="shared" si="1"/>
        <v>5.3867091187568073E-3</v>
      </c>
      <c r="E54" s="162" t="s">
        <v>648</v>
      </c>
      <c r="F54" s="30" t="str">
        <f>VLOOKUP(E54,PLAN.A!$E$10:$K$409,2,FALSE)</f>
        <v>FORNECIMENTO E APLICAÇÃO DE IMPERMEABILIZAÇÃO COM MANTA ASFÁLTICA ELASTOMERICA EM POLIESTER 4MM, TIPO III, CLASSE B, ACABAMENTO PP, COM MAÇARICO, FUNDIDA COM A IMPRIMAÇÃO ASFÁLTICA SOBRE A REGULARIZAÇÃO E SUBINDO NAS PAREDES ATÉ O TOPO - IMPERMEABILIZAÇÃO. INCLUSO APLICAÇÃO DE PRIMER PARA MANTA ASFÁLTICA</v>
      </c>
      <c r="G54" s="71" t="str">
        <f>VLOOKUP(E54,PLAN.A!$E$10:$K$409,3,FALSE)</f>
        <v>M2</v>
      </c>
      <c r="H54" s="173">
        <f>VLOOKUP(E54,PLAN.A!$E$10:$K$409,7,FALSE)</f>
        <v>12783.59</v>
      </c>
    </row>
    <row r="55" spans="1:8" s="1" customFormat="1" ht="38.25">
      <c r="A55" s="156" t="str">
        <f t="shared" si="3"/>
        <v>B</v>
      </c>
      <c r="B55" s="202">
        <f t="shared" si="2"/>
        <v>0.62972666913287212</v>
      </c>
      <c r="C55" s="203">
        <f t="shared" si="1"/>
        <v>5.1864750447492671E-3</v>
      </c>
      <c r="E55" s="162" t="s">
        <v>829</v>
      </c>
      <c r="F55" s="30" t="str">
        <f>VLOOKUP(E55,PLAN.A!$E$10:$K$409,2,FALSE)</f>
        <v>FORNECIMENTO E ASSENTAMENTO DE TUBO DE POLIPROPILENO (PPR), PRESSÃO DE 20 KGF/CM², INCLUSIVE CONEXÕES E SUPORTES, D = 63 MM (NBR 15813)</v>
      </c>
      <c r="G55" s="71" t="str">
        <f>VLOOKUP(E55,PLAN.A!$E$10:$K$409,3,FALSE)</f>
        <v>M</v>
      </c>
      <c r="H55" s="173">
        <f>VLOOKUP(E55,PLAN.A!$E$10:$K$409,7,FALSE)</f>
        <v>12308.4</v>
      </c>
    </row>
    <row r="56" spans="1:8" s="1" customFormat="1" ht="38.25">
      <c r="A56" s="156" t="str">
        <f t="shared" si="3"/>
        <v>B</v>
      </c>
      <c r="B56" s="202">
        <f t="shared" si="2"/>
        <v>0.63485976836972446</v>
      </c>
      <c r="C56" s="203">
        <f t="shared" si="1"/>
        <v>5.1330992368523523E-3</v>
      </c>
      <c r="E56" s="162" t="s">
        <v>653</v>
      </c>
      <c r="F56" s="30" t="str">
        <f>VLOOKUP(E56,PLAN.A!$E$10:$K$409,2,FALSE)</f>
        <v>FORNECIMENTO E INSTALAÇÃO DE RUFO/CONTRARRUFO EM CHAPA GALVANIZADA, ESP. 0,5MM (GSG-26), DESENVOLVIMENTO DIVERSO, INCLUSIVE IÇAMENTO MANUAL VERTICAL</v>
      </c>
      <c r="G56" s="71" t="str">
        <f>VLOOKUP(E56,PLAN.A!$E$10:$K$409,3,FALSE)</f>
        <v>M2</v>
      </c>
      <c r="H56" s="173">
        <f>VLOOKUP(E56,PLAN.A!$E$10:$K$409,7,FALSE)</f>
        <v>12181.73</v>
      </c>
    </row>
    <row r="57" spans="1:8" s="1" customFormat="1">
      <c r="A57" s="156" t="str">
        <f t="shared" si="3"/>
        <v>B</v>
      </c>
      <c r="B57" s="202">
        <f t="shared" si="2"/>
        <v>0.63988487292902174</v>
      </c>
      <c r="C57" s="203">
        <f t="shared" si="1"/>
        <v>5.0251045592972854E-3</v>
      </c>
      <c r="E57" s="162" t="s">
        <v>621</v>
      </c>
      <c r="F57" s="30" t="str">
        <f>VLOOKUP(E57,PLAN.A!$E$10:$K$409,2,FALSE)</f>
        <v>FORNECIMENTO E EXECUÇÃO DE ARMAÇÃO COM USO DE TELA Q-92</v>
      </c>
      <c r="G57" s="71" t="str">
        <f>VLOOKUP(E57,PLAN.A!$E$10:$K$409,3,FALSE)</f>
        <v>KG</v>
      </c>
      <c r="H57" s="173">
        <f>VLOOKUP(E57,PLAN.A!$E$10:$K$409,7,FALSE)</f>
        <v>11925.44</v>
      </c>
    </row>
    <row r="58" spans="1:8" s="1" customFormat="1" ht="63.75">
      <c r="A58" s="156" t="str">
        <f t="shared" si="3"/>
        <v>B</v>
      </c>
      <c r="B58" s="202">
        <f t="shared" si="2"/>
        <v>0.64465882001978758</v>
      </c>
      <c r="C58" s="203">
        <f t="shared" si="1"/>
        <v>4.7739470907658468E-3</v>
      </c>
      <c r="E58" s="162" t="s">
        <v>610</v>
      </c>
      <c r="F58" s="30" t="str">
        <f>VLOOKUP(E58,PLAN.A!$E$10:$K$409,2,FALSE)</f>
        <v>FABRICAÇÃO, MONTAGEM E DESMONTAGEM DE FÔRMA PARA PILARES, EM MADEIRITE PLASTIFICADO, E = 17MM, 2 UTILIZAÇÕES. INCLUSO DESFORMA COM USO DE DESMOLDANTE, CIMBRAMENTO, ESCORAMENTO, TRAVAMENTO, UTILIZAÇÃO DE BARRAS DE ANCORAGEM, ESPAÇADORES E DEMAIS MATERIAIS NECESSÁRIOS.</v>
      </c>
      <c r="G58" s="71" t="str">
        <f>VLOOKUP(E58,PLAN.A!$E$10:$K$409,3,FALSE)</f>
        <v>M2</v>
      </c>
      <c r="H58" s="173">
        <f>VLOOKUP(E58,PLAN.A!$E$10:$K$409,7,FALSE)</f>
        <v>11329.4</v>
      </c>
    </row>
    <row r="59" spans="1:8" s="1" customFormat="1" ht="140.25">
      <c r="A59" s="156" t="str">
        <f t="shared" si="3"/>
        <v>B</v>
      </c>
      <c r="B59" s="202">
        <f t="shared" si="2"/>
        <v>0.64942692682715997</v>
      </c>
      <c r="C59" s="203">
        <f t="shared" si="1"/>
        <v>4.7681068073723741E-3</v>
      </c>
      <c r="E59" s="162" t="s">
        <v>1388</v>
      </c>
      <c r="F59" s="30" t="str">
        <f>VLOOKUP(E59,PLAN.A!$E$10:$K$409,2,FALSE)</f>
        <v>FORNECIMENTO E INSTALAÇÃO DE LUMINÁRIA LED, 50W, TEMP. DE COR 3.000KV, CORPO EM ALUMÍNIO INJETADO A ALTA PRESSÃO COM ALETAS PARA DISSIPAÇÃO DE CALOR, FECHAMENTO EM POLICARBONATO TRANSPARENTE, DRIVER DE CORRENTE CONSTANTE INCORPORADO A LUMINARIA, TOMADA PARA RELÉ FOTOELÉTRICO, MANUTENÇÃO DE FLUXO LUMINÓSO &gt;= 100.000H, TENSÃO DE ALIMENTAÇÃO 90V A 350V - 60HZ, PINTURA ELETROSTÁTICA CINZA MUNSEL, COM PROTEÇÃO CONTRA SOBRETENSÕES 10KV/12KA - REF. COMERCIAL ADOTADA NO PROJ. LUMINOTÉCNICO - MARCA TECNOWATT, MODELO TAU; OUTROS FORNECEDORES COM CARACTERÍSTICAS TÉCNICAS SIMILAR OU SUPERIOR.</v>
      </c>
      <c r="G59" s="71" t="str">
        <f>VLOOKUP(E59,PLAN.A!$E$10:$K$409,3,FALSE)</f>
        <v>UNID</v>
      </c>
      <c r="H59" s="173">
        <f>VLOOKUP(E59,PLAN.A!$E$10:$K$409,7,FALSE)</f>
        <v>11315.54</v>
      </c>
    </row>
    <row r="60" spans="1:8" s="1" customFormat="1" ht="63.75">
      <c r="A60" s="156" t="str">
        <f t="shared" si="3"/>
        <v>B</v>
      </c>
      <c r="B60" s="202">
        <f t="shared" si="2"/>
        <v>0.65409637245460828</v>
      </c>
      <c r="C60" s="203">
        <f t="shared" si="1"/>
        <v>4.6694456274482899E-3</v>
      </c>
      <c r="E60" s="162" t="s">
        <v>609</v>
      </c>
      <c r="F60" s="30" t="str">
        <f>VLOOKUP(E60,PLAN.A!$E$10:$K$409,2,FALSE)</f>
        <v>FORNECIMENTO, CORTE, DOBRA E MONTAGEM DE ARMAÇÕES DE AÇO CA-50/60 NAS FORMAS, INCLUSIVE INSTALAÇÃO DE ESPAÇADORES E DISTANCIADORES E PONTEIRA DE PROTEÇÃO COM A FUNÇÃO DE PREVENIR ACIDENTES DE OBRAS ATRAVÉS DA PROTEÇÃO DE PONTAS DOS VERGALHÕES.</v>
      </c>
      <c r="G60" s="71" t="str">
        <f>VLOOKUP(E60,PLAN.A!$E$10:$K$409,3,FALSE)</f>
        <v>KG</v>
      </c>
      <c r="H60" s="173">
        <f>VLOOKUP(E60,PLAN.A!$E$10:$K$409,7,FALSE)</f>
        <v>11081.4</v>
      </c>
    </row>
    <row r="61" spans="1:8" s="1" customFormat="1" ht="89.25">
      <c r="A61" s="156" t="str">
        <f t="shared" si="3"/>
        <v>B</v>
      </c>
      <c r="B61" s="202">
        <f t="shared" si="2"/>
        <v>0.65876034018276974</v>
      </c>
      <c r="C61" s="203">
        <f t="shared" si="1"/>
        <v>4.6639677281614823E-3</v>
      </c>
      <c r="E61" s="162" t="s">
        <v>956</v>
      </c>
      <c r="F61" s="30" t="str">
        <f>VLOOKUP(E61,PLAN.A!$E$10:$K$409,2,FALSE)</f>
        <v>LOCAÇÃO DE CONTAINER COM ISOLAMENTO TÉRMICO, TIPO 6, PARA VESTIÁRIO DE OBRA COM SETE (7) VASOS SANITÁRIOS, UM (1) MICTÓRIO E UM (1) LAVATÓRIO, COM MEDIDAS REFERENCIAIS DE (6) METROS COMPRIMENTO, (2,3) METROS LARGURA E (2,5) METROS ALTURA ÚTIL INTERNA, INCLUSIVE LIGAÇÕES ELÉTRICAS E HIDROSSANITÁRIAS INTERNAS, EXCLUSIVE MOBILIZAÇÃO/DESMOBILIZAÇÃO E LIGAÇÕES PROVISÓRIAS EXTERNAS</v>
      </c>
      <c r="G61" s="71" t="str">
        <f>VLOOKUP(E61,PLAN.A!$E$10:$K$409,3,FALSE)</f>
        <v>MÊS</v>
      </c>
      <c r="H61" s="173">
        <f>VLOOKUP(E61,PLAN.A!$E$10:$K$409,7,FALSE)</f>
        <v>11068.4</v>
      </c>
    </row>
    <row r="62" spans="1:8" s="1" customFormat="1" ht="127.5">
      <c r="A62" s="156" t="str">
        <f t="shared" si="3"/>
        <v>B</v>
      </c>
      <c r="B62" s="202">
        <f t="shared" si="2"/>
        <v>0.66336688688509948</v>
      </c>
      <c r="C62" s="203">
        <f t="shared" si="1"/>
        <v>4.606546702329694E-3</v>
      </c>
      <c r="E62" s="162" t="s">
        <v>987</v>
      </c>
      <c r="F62" s="30" t="str">
        <f>VLOOKUP(E62,PLAN.A!$E$10:$K$409,2,FALSE)</f>
        <v>P20 - 280X210CM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v>
      </c>
      <c r="G62" s="71" t="str">
        <f>VLOOKUP(E62,PLAN.A!$E$10:$K$409,3,FALSE)</f>
        <v>UNID</v>
      </c>
      <c r="H62" s="173">
        <f>VLOOKUP(E62,PLAN.A!$E$10:$K$409,7,FALSE)</f>
        <v>10932.13</v>
      </c>
    </row>
    <row r="63" spans="1:8" s="1" customFormat="1" ht="63.75">
      <c r="A63" s="156" t="str">
        <f t="shared" si="3"/>
        <v>B</v>
      </c>
      <c r="B63" s="202">
        <f t="shared" si="2"/>
        <v>0.66793690442672349</v>
      </c>
      <c r="C63" s="203">
        <f t="shared" si="1"/>
        <v>4.5700175416240538E-3</v>
      </c>
      <c r="E63" s="162" t="s">
        <v>1030</v>
      </c>
      <c r="F63" s="30" t="str">
        <f>VLOOKUP(E63,PLAN.A!$E$10:$K$409,2,FALSE)</f>
        <v>FORNECIMENTO E INSTALAÇÃO DE TUBULAÇÃO DE COBRE CLASSE "A", DN = 3/4" (22mm), SEM COSTURA, INCLUSIVE CONEXÕES, PASTA DE SOLDA (FLUXO), SOLDA, LIMPEZA, ROQUEAMENTO (QUANDO NECESSÁRIOS) E PINTURA EPOXI, DUAS DEMÃOS, EM TODA EXTENSÃO DA TUBULAÇÃO</v>
      </c>
      <c r="G63" s="71" t="str">
        <f>VLOOKUP(E63,PLAN.A!$E$10:$K$409,3,FALSE)</f>
        <v>M</v>
      </c>
      <c r="H63" s="173">
        <f>VLOOKUP(E63,PLAN.A!$E$10:$K$409,7,FALSE)</f>
        <v>10845.44</v>
      </c>
    </row>
    <row r="64" spans="1:8" s="1" customFormat="1" ht="38.25">
      <c r="A64" s="156" t="str">
        <f t="shared" si="3"/>
        <v>B</v>
      </c>
      <c r="B64" s="202">
        <f t="shared" si="2"/>
        <v>0.67248626607426765</v>
      </c>
      <c r="C64" s="203">
        <f t="shared" si="1"/>
        <v>4.5493616475441069E-3</v>
      </c>
      <c r="E64" s="162" t="s">
        <v>712</v>
      </c>
      <c r="F64" s="30" t="str">
        <f>VLOOKUP(E64,PLAN.A!$E$10:$K$409,2,FALSE)</f>
        <v>FORNECIMENTO E APLICAÇÃO DE PINTURA LÁTEX ACRÍLICA PREMIUM, APLICAÇÃO MANUAL EM PAREDE, MÍNIMO DUAS DEMÃOS. COR A DEFINIR EM PROJETO.</v>
      </c>
      <c r="G64" s="71" t="str">
        <f>VLOOKUP(E64,PLAN.A!$E$10:$K$409,3,FALSE)</f>
        <v>M2</v>
      </c>
      <c r="H64" s="173">
        <f>VLOOKUP(E64,PLAN.A!$E$10:$K$409,7,FALSE)</f>
        <v>10796.42</v>
      </c>
    </row>
    <row r="65" spans="1:8" s="1" customFormat="1" ht="51">
      <c r="A65" s="156" t="str">
        <f t="shared" si="3"/>
        <v>B</v>
      </c>
      <c r="B65" s="202">
        <f t="shared" si="2"/>
        <v>0.67691830797416308</v>
      </c>
      <c r="C65" s="203">
        <f t="shared" si="1"/>
        <v>4.4320418998954206E-3</v>
      </c>
      <c r="E65" s="162" t="s">
        <v>911</v>
      </c>
      <c r="F65" s="30" t="str">
        <f>VLOOKUP(E65,PLAN.A!$E$10:$K$409,2,FALSE)</f>
        <v>ASSENTAMENTO DE GUIA (MEIO-FIO) EM TRECHO RETO, CONFECCIONADA EM CONCRETO PRÉ-FABRICADO, DIMENSÕES 100X15X13X20 CM (COMPRIMENTO X BASE INFERIOR X BASE SUPERIOR X ALTURA). AF_01/2024</v>
      </c>
      <c r="G65" s="71" t="str">
        <f>VLOOKUP(E65,PLAN.A!$E$10:$K$409,3,FALSE)</f>
        <v>M</v>
      </c>
      <c r="H65" s="173">
        <f>VLOOKUP(E65,PLAN.A!$E$10:$K$409,7,FALSE)</f>
        <v>10518</v>
      </c>
    </row>
    <row r="66" spans="1:8" s="1" customFormat="1" ht="76.5">
      <c r="A66" s="156" t="str">
        <f t="shared" si="3"/>
        <v>B</v>
      </c>
      <c r="B66" s="202">
        <f t="shared" si="2"/>
        <v>0.68132076921790974</v>
      </c>
      <c r="C66" s="203">
        <f t="shared" si="1"/>
        <v>4.4024612437466608E-3</v>
      </c>
      <c r="E66" s="162" t="s">
        <v>954</v>
      </c>
      <c r="F66" s="30" t="str">
        <f>VLOOKUP(E66,PLAN.A!$E$10:$K$409,2,FALSE)</f>
        <v>FORNECIMENTO E INSTALAÇÃO DE BARRACÃO DE OBRA PARA ESCRITÓRIO DE OBRA E APOIO DA FISCALIZAÇÃO, EM CHAPA DE COMPENSADO RESINADO, BANHEIRO COM VASO SANITÁRIO, LAVATÓRIO, MOBILIÁRIOS (MESA, CADEIRAS E DEMAIS MÓVEIS NECESSÁRIOS), ACABAMENTO DO PISO EM CONCRETO, INSTALAÇÕES HIDROSSANITÁRIAS, ELÉTRICAS E ESQUADRIAS PARA FECHAMENTO.</v>
      </c>
      <c r="G66" s="71" t="str">
        <f>VLOOKUP(E66,PLAN.A!$E$10:$K$409,3,FALSE)</f>
        <v>M2</v>
      </c>
      <c r="H66" s="173">
        <f>VLOOKUP(E66,PLAN.A!$E$10:$K$409,7,FALSE)</f>
        <v>10447.799999999999</v>
      </c>
    </row>
    <row r="67" spans="1:8" s="1" customFormat="1" ht="51">
      <c r="A67" s="156" t="str">
        <f t="shared" si="3"/>
        <v>B</v>
      </c>
      <c r="B67" s="202">
        <f t="shared" si="2"/>
        <v>0.68566549761694218</v>
      </c>
      <c r="C67" s="203">
        <f t="shared" si="1"/>
        <v>4.344728399032393E-3</v>
      </c>
      <c r="E67" s="162" t="s">
        <v>938</v>
      </c>
      <c r="F67" s="30" t="str">
        <f>VLOOKUP(E67,PLAN.A!$E$10:$K$409,2,FALSE)</f>
        <v>ELABORAÇÃO DE PROJETO EXECUTIVO DE ESTRUTURA DE CONCRETO ARMADO, COM APRESENTAÇÃO DE MEMORIAL DE CÁLCULO, SEGUINDO DIRETRIZES ESTABELECIDAS PELA FISCALIZAÇÃO. INCLUSIVE EMISSÃO DE ANOTAÇÃO DE RESPONSABILIDADE TÉCNICA</v>
      </c>
      <c r="G67" s="71" t="str">
        <f>VLOOKUP(E67,PLAN.A!$E$10:$K$409,3,FALSE)</f>
        <v>UNID</v>
      </c>
      <c r="H67" s="173">
        <f>VLOOKUP(E67,PLAN.A!$E$10:$K$409,7,FALSE)</f>
        <v>10310.790000000001</v>
      </c>
    </row>
    <row r="68" spans="1:8" s="1" customFormat="1" ht="25.5">
      <c r="A68" s="156" t="str">
        <f t="shared" si="3"/>
        <v>B</v>
      </c>
      <c r="B68" s="202">
        <f t="shared" si="2"/>
        <v>0.6899121631912033</v>
      </c>
      <c r="C68" s="203">
        <f t="shared" si="1"/>
        <v>4.2466655742611752E-3</v>
      </c>
      <c r="E68" s="162" t="s">
        <v>680</v>
      </c>
      <c r="F68" s="30" t="str">
        <f>VLOOKUP(E68,PLAN.A!$E$10:$K$409,2,FALSE)</f>
        <v>LASTRO DE CONCRETO MAGRO, APLICADO EM PISOS, LAJES SOBRE SOLO OU RADIERS, ESPESSURA DE 3 CM. AF_01/2024</v>
      </c>
      <c r="G68" s="71" t="str">
        <f>VLOOKUP(E68,PLAN.A!$E$10:$K$409,3,FALSE)</f>
        <v>M2</v>
      </c>
      <c r="H68" s="173">
        <f>VLOOKUP(E68,PLAN.A!$E$10:$K$409,7,FALSE)</f>
        <v>10078.07</v>
      </c>
    </row>
    <row r="69" spans="1:8" s="1" customFormat="1" ht="38.25">
      <c r="A69" s="156" t="str">
        <f t="shared" si="3"/>
        <v>B</v>
      </c>
      <c r="B69" s="202">
        <f t="shared" si="2"/>
        <v>0.69413200391403385</v>
      </c>
      <c r="C69" s="203">
        <f t="shared" si="1"/>
        <v>4.2198407228305479E-3</v>
      </c>
      <c r="E69" s="162" t="s">
        <v>783</v>
      </c>
      <c r="F69" s="30" t="str">
        <f>VLOOKUP(E69,PLAN.A!$E$10:$K$409,2,FALSE)</f>
        <v>FORNECIMENTO E EXECUÇÃO DE MOSAICO EM CERÂMICA ESMALTADA 10X10CM, VÁRIAS CORES. INCLUSO ARGAMASSA DE ASSENTAMENTO E REJUNTE CIMENTÍCIO. CONFORME ESPECIFICAÇÕES EM PROJETO.</v>
      </c>
      <c r="G69" s="71" t="str">
        <f>VLOOKUP(E69,PLAN.A!$E$10:$K$409,3,FALSE)</f>
        <v>M2</v>
      </c>
      <c r="H69" s="173">
        <f>VLOOKUP(E69,PLAN.A!$E$10:$K$409,7,FALSE)</f>
        <v>10014.41</v>
      </c>
    </row>
    <row r="70" spans="1:8" s="1" customFormat="1" ht="63.75">
      <c r="A70" s="156" t="str">
        <f t="shared" si="3"/>
        <v>B</v>
      </c>
      <c r="B70" s="202">
        <f t="shared" si="2"/>
        <v>0.698266975121837</v>
      </c>
      <c r="C70" s="203">
        <f t="shared" si="1"/>
        <v>4.1349712078031717E-3</v>
      </c>
      <c r="E70" s="162" t="s">
        <v>953</v>
      </c>
      <c r="F70" s="30" t="str">
        <f>VLOOKUP(E70,PLAN.A!$E$10:$K$409,2,FALSE)</f>
        <v>FORNECIMENTO E INSTALAÇÃO DE BARRACÃO DE OBRA PARA REFEITÓRIO, EM CHAPA DE COMPENSADO RESINADO, TELA DE FECHAMENTO, MOBILIÁRIOS (MESAS, CADEIRAS, AQUECEDOR DE MARMITA), ACABAMENTO DO PISO EM CONCRETO E INSTALAÇÕES ELÉTRICAS</v>
      </c>
      <c r="G70" s="71" t="str">
        <f>VLOOKUP(E70,PLAN.A!$E$10:$K$409,3,FALSE)</f>
        <v>M2</v>
      </c>
      <c r="H70" s="173">
        <f>VLOOKUP(E70,PLAN.A!$E$10:$K$409,7,FALSE)</f>
        <v>9813</v>
      </c>
    </row>
    <row r="71" spans="1:8" s="1" customFormat="1" ht="38.25">
      <c r="A71" s="156" t="str">
        <f t="shared" si="3"/>
        <v>B</v>
      </c>
      <c r="B71" s="202">
        <f t="shared" si="2"/>
        <v>0.7023604364943522</v>
      </c>
      <c r="C71" s="203">
        <f t="shared" si="1"/>
        <v>4.093461372515218E-3</v>
      </c>
      <c r="E71" s="162" t="s">
        <v>1273</v>
      </c>
      <c r="F71" s="30" t="str">
        <f>VLOOKUP(E71,PLAN.A!$E$10:$K$409,2,FALSE)</f>
        <v>FORNECIMENTO E INSTALAÇÃO DE DOMUS/LANTERNIN/CLARABOIA EM ESTRUTURA DE ALUMÍNIO E COBERTURA EM ACRÍLICO LEITOSO, COM VENTILAÇÃO.</v>
      </c>
      <c r="G71" s="71" t="str">
        <f>VLOOKUP(E71,PLAN.A!$E$10:$K$409,3,FALSE)</f>
        <v>M2</v>
      </c>
      <c r="H71" s="173">
        <f>VLOOKUP(E71,PLAN.A!$E$10:$K$409,7,FALSE)</f>
        <v>9714.49</v>
      </c>
    </row>
    <row r="72" spans="1:8" s="1" customFormat="1" ht="51">
      <c r="A72" s="156" t="str">
        <f t="shared" si="3"/>
        <v>B</v>
      </c>
      <c r="B72" s="202">
        <f t="shared" si="2"/>
        <v>0.70634452107318457</v>
      </c>
      <c r="C72" s="203">
        <f t="shared" si="1"/>
        <v>3.9840845788324027E-3</v>
      </c>
      <c r="E72" s="162" t="s">
        <v>747</v>
      </c>
      <c r="F72" s="30" t="str">
        <f>VLOOKUP(E72,PLAN.A!$E$10:$K$409,2,FALSE)</f>
        <v>P2 e P7 - FORNECIMENTO E INSTALAÇÃO DE PORTA DE ALUMÍNIO ANODIZADO FOSCO NA COR NATURAL, EM VENEZIANA NÃO VENTILADA, INCLUSIVE GUARNIÇÃO/MOLDURA, FECHADURA E MATERIAIS ACESSÓRIOS PARA FIXAÇÃO, DE ACORDO COM DETALHES DO PROJETO</v>
      </c>
      <c r="G72" s="71" t="str">
        <f>VLOOKUP(E72,PLAN.A!$E$10:$K$409,3,FALSE)</f>
        <v>M2</v>
      </c>
      <c r="H72" s="173">
        <f>VLOOKUP(E72,PLAN.A!$E$10:$K$409,7,FALSE)</f>
        <v>9454.92</v>
      </c>
    </row>
    <row r="73" spans="1:8" s="1" customFormat="1" ht="38.25">
      <c r="A73" s="156" t="str">
        <f t="shared" si="3"/>
        <v>B</v>
      </c>
      <c r="B73" s="202">
        <f t="shared" si="2"/>
        <v>0.71007724592258881</v>
      </c>
      <c r="C73" s="203">
        <f t="shared" si="1"/>
        <v>3.7327248494042208E-3</v>
      </c>
      <c r="E73" s="162" t="s">
        <v>1086</v>
      </c>
      <c r="F73" s="30" t="str">
        <f>VLOOKUP(E73,PLAN.A!$E$10:$K$409,2,FALSE)</f>
        <v>ELETROCALHA LISA (100X50)MM EM CHAPA DE AÇO GALVANIZADO #18, COM TRATAMENTO PRÉ-ZINCADO, INCLUSIVE TAMPA DE ENCAIXE, FIXAÇÃO SUPERIOR, CONEXÕES E ACESSÓRIOS</v>
      </c>
      <c r="G73" s="71" t="str">
        <f>VLOOKUP(E73,PLAN.A!$E$10:$K$409,3,FALSE)</f>
        <v>M</v>
      </c>
      <c r="H73" s="173">
        <f>VLOOKUP(E73,PLAN.A!$E$10:$K$409,7,FALSE)</f>
        <v>8858.4</v>
      </c>
    </row>
    <row r="74" spans="1:8" s="1" customFormat="1" ht="38.25">
      <c r="A74" s="156" t="str">
        <f t="shared" si="3"/>
        <v>B</v>
      </c>
      <c r="B74" s="202">
        <f t="shared" si="2"/>
        <v>0.71378114859420705</v>
      </c>
      <c r="C74" s="203">
        <f t="shared" ref="C74:C137" si="4">H74/$H$347</f>
        <v>3.7039026716182495E-3</v>
      </c>
      <c r="E74" s="162" t="s">
        <v>1145</v>
      </c>
      <c r="F74" s="30" t="str">
        <f>VLOOKUP(E74,PLAN.A!$E$10:$K$409,2,FALSE)</f>
        <v>ELETRODUTO FLEXÍVEL CORRUGADO, PEAD, DN 100 (4"), PARA REDE ENTERRADA DE DISTRIBUIÇÃO DE ENERGIA ELÉTRICA - FORNECIMENTO E INSTALAÇÃO. AF_12/2021</v>
      </c>
      <c r="G74" s="71" t="str">
        <f>VLOOKUP(E74,PLAN.A!$E$10:$K$409,3,FALSE)</f>
        <v>M</v>
      </c>
      <c r="H74" s="173">
        <f>VLOOKUP(E74,PLAN.A!$E$10:$K$409,7,FALSE)</f>
        <v>8790</v>
      </c>
    </row>
    <row r="75" spans="1:8" s="1" customFormat="1">
      <c r="A75" s="156" t="str">
        <f t="shared" si="3"/>
        <v>B</v>
      </c>
      <c r="B75" s="202">
        <f t="shared" si="2"/>
        <v>0.71743869981032149</v>
      </c>
      <c r="C75" s="203">
        <f t="shared" si="4"/>
        <v>3.6575512161144946E-3</v>
      </c>
      <c r="E75" s="162" t="s">
        <v>919</v>
      </c>
      <c r="F75" s="30" t="str">
        <f>VLOOKUP(E75,PLAN.A!$E$10:$K$409,2,FALSE)</f>
        <v>PLANTIO DE GRAMA BATATAIS EM PLACAS. AF_07/2024</v>
      </c>
      <c r="G75" s="71" t="str">
        <f>VLOOKUP(E75,PLAN.A!$E$10:$K$409,3,FALSE)</f>
        <v>M2</v>
      </c>
      <c r="H75" s="173">
        <f>VLOOKUP(E75,PLAN.A!$E$10:$K$409,7,FALSE)</f>
        <v>8680</v>
      </c>
    </row>
    <row r="76" spans="1:8" s="1" customFormat="1" ht="25.5">
      <c r="A76" s="156" t="str">
        <f t="shared" si="3"/>
        <v>B</v>
      </c>
      <c r="B76" s="202">
        <f t="shared" si="2"/>
        <v>0.72106225434070836</v>
      </c>
      <c r="C76" s="203">
        <f t="shared" si="4"/>
        <v>3.623554530386831E-3</v>
      </c>
      <c r="E76" s="162" t="s">
        <v>1141</v>
      </c>
      <c r="F76" s="30" t="str">
        <f>VLOOKUP(E76,PLAN.A!$E$10:$K$409,2,FALSE)</f>
        <v xml:space="preserve">LASTRO DE CONCRETO MAGRO, INCLUSIVE TRANSPORTE, LANÇAMENTO E ADENSAMENTO </v>
      </c>
      <c r="G76" s="71" t="str">
        <f>VLOOKUP(E76,PLAN.A!$E$10:$K$409,3,FALSE)</f>
        <v>M3</v>
      </c>
      <c r="H76" s="173">
        <f>VLOOKUP(E76,PLAN.A!$E$10:$K$409,7,FALSE)</f>
        <v>8599.32</v>
      </c>
    </row>
    <row r="77" spans="1:8" s="1" customFormat="1" ht="76.5">
      <c r="A77" s="156" t="str">
        <f t="shared" si="3"/>
        <v>B</v>
      </c>
      <c r="B77" s="202">
        <f t="shared" si="2"/>
        <v>0.72466910970580778</v>
      </c>
      <c r="C77" s="203">
        <f t="shared" si="4"/>
        <v>3.6068553650994328E-3</v>
      </c>
      <c r="E77" s="162" t="s">
        <v>1060</v>
      </c>
      <c r="F77" s="30" t="str">
        <f>VLOOKUP(E77,PLAN.A!$E$10:$K$409,2,FALSE)</f>
        <v>FORNECIMENTO E INSTALAÇÃO DE QUADRO DE DISTRIBUIÇÃO DE CIRCUITO - QDC - DE EMBUTIR, COM BARRAMENTO, PARA 400A, 100 DISJUNTORES DIN, EM CHAPA # 22 NA COR BRANCA, INCLUÍNDO ETIQUETAS DE IDENTIFICAÇÃO DOS CIRCUITOS, PROTEÇÃO PARA O BARRAMENTO EM POLICARBONATO OU CHAPA METÁLICA E PORTA PROJETOS NA PORTA. REFERÊNCIA QDETNII CEMAR OU SUPERIOR</v>
      </c>
      <c r="G77" s="71" t="str">
        <f>VLOOKUP(E77,PLAN.A!$E$10:$K$409,3,FALSE)</f>
        <v>UNID</v>
      </c>
      <c r="H77" s="173">
        <f>VLOOKUP(E77,PLAN.A!$E$10:$K$409,7,FALSE)</f>
        <v>8559.69</v>
      </c>
    </row>
    <row r="78" spans="1:8" s="1" customFormat="1" ht="25.5">
      <c r="A78" s="156" t="str">
        <f t="shared" si="3"/>
        <v>B</v>
      </c>
      <c r="B78" s="202">
        <f t="shared" si="2"/>
        <v>0.72827019642158131</v>
      </c>
      <c r="C78" s="203">
        <f t="shared" si="4"/>
        <v>3.6010867157735562E-3</v>
      </c>
      <c r="E78" s="162" t="s">
        <v>1153</v>
      </c>
      <c r="F78" s="30" t="str">
        <f>VLOOKUP(E78,PLAN.A!$E$10:$K$409,2,FALSE)</f>
        <v>CORDOALHA DE COBRE NU 35 MM², NÃO ENTERRADA, COM ISOLADOR - FORNECIMENTO E INSTALAÇÃO. AF_08/2023</v>
      </c>
      <c r="G78" s="71" t="str">
        <f>VLOOKUP(E78,PLAN.A!$E$10:$K$409,3,FALSE)</f>
        <v>M</v>
      </c>
      <c r="H78" s="173">
        <f>VLOOKUP(E78,PLAN.A!$E$10:$K$409,7,FALSE)</f>
        <v>8546</v>
      </c>
    </row>
    <row r="79" spans="1:8" s="1" customFormat="1" ht="25.5">
      <c r="A79" s="156" t="str">
        <f t="shared" si="3"/>
        <v>B</v>
      </c>
      <c r="B79" s="202">
        <f t="shared" si="2"/>
        <v>0.73186752445569037</v>
      </c>
      <c r="C79" s="203">
        <f t="shared" si="4"/>
        <v>3.5973280341090701E-3</v>
      </c>
      <c r="E79" s="162" t="s">
        <v>708</v>
      </c>
      <c r="F79" s="30" t="str">
        <f>VLOOKUP(E79,PLAN.A!$E$10:$K$409,2,FALSE)</f>
        <v>FORNECIMENTO E APLICAÇÃO DE TEXTURA ACRÍLICA ROLADA EMBORRACHADA FLEXÍVEL</v>
      </c>
      <c r="G79" s="71" t="str">
        <f>VLOOKUP(E79,PLAN.A!$E$10:$K$409,3,FALSE)</f>
        <v>M2</v>
      </c>
      <c r="H79" s="173">
        <f>VLOOKUP(E79,PLAN.A!$E$10:$K$409,7,FALSE)</f>
        <v>8537.08</v>
      </c>
    </row>
    <row r="80" spans="1:8" s="1" customFormat="1" ht="25.5">
      <c r="A80" s="156" t="str">
        <f t="shared" si="3"/>
        <v>B</v>
      </c>
      <c r="B80" s="202">
        <f t="shared" si="2"/>
        <v>0.73545748682214307</v>
      </c>
      <c r="C80" s="203">
        <f t="shared" si="4"/>
        <v>3.5899623664526555E-3</v>
      </c>
      <c r="E80" s="162" t="s">
        <v>1156</v>
      </c>
      <c r="F80" s="30" t="str">
        <f>VLOOKUP(E80,PLAN.A!$E$10:$K$409,2,FALSE)</f>
        <v>HASTE DE ATERRAMENTO, DIÂMETRO 3/4", COM 3 METROS - FORNECIMENTO E INSTALAÇÃO. AF_08/2023</v>
      </c>
      <c r="G80" s="71" t="str">
        <f>VLOOKUP(E80,PLAN.A!$E$10:$K$409,3,FALSE)</f>
        <v>UN</v>
      </c>
      <c r="H80" s="173">
        <f>VLOOKUP(E80,PLAN.A!$E$10:$K$409,7,FALSE)</f>
        <v>8519.6</v>
      </c>
    </row>
    <row r="81" spans="1:8" s="1" customFormat="1" ht="25.5">
      <c r="A81" s="156" t="str">
        <f t="shared" si="3"/>
        <v>B</v>
      </c>
      <c r="B81" s="202">
        <f t="shared" si="2"/>
        <v>0.73898312600966254</v>
      </c>
      <c r="C81" s="203">
        <f t="shared" si="4"/>
        <v>3.5256391875194896E-3</v>
      </c>
      <c r="E81" s="162" t="s">
        <v>692</v>
      </c>
      <c r="F81" s="30" t="str">
        <f>VLOOKUP(E81,PLAN.A!$E$10:$K$409,2,FALSE)</f>
        <v>FORNECIMENTO E INSTALAÇÃO DE PEITORIL EM GRANITO POLIDO, ESPESSURA 2CM</v>
      </c>
      <c r="G81" s="71" t="str">
        <f>VLOOKUP(E81,PLAN.A!$E$10:$K$409,3,FALSE)</f>
        <v>M2</v>
      </c>
      <c r="H81" s="173">
        <f>VLOOKUP(E81,PLAN.A!$E$10:$K$409,7,FALSE)</f>
        <v>8366.9500000000007</v>
      </c>
    </row>
    <row r="82" spans="1:8" s="1" customFormat="1" ht="25.5">
      <c r="A82" s="156" t="str">
        <f t="shared" si="3"/>
        <v>B</v>
      </c>
      <c r="B82" s="202">
        <f t="shared" si="2"/>
        <v>0.7424977461920782</v>
      </c>
      <c r="C82" s="203">
        <f t="shared" si="4"/>
        <v>3.514620182415642E-3</v>
      </c>
      <c r="E82" s="162" t="s">
        <v>675</v>
      </c>
      <c r="F82" s="30" t="str">
        <f>VLOOKUP(E82,PLAN.A!$E$10:$K$409,2,FALSE)</f>
        <v>FORNECIMENTO E APLICAÇÃO MANUAL DE GESSO DESEMPENADO (SEM TALISCAS) EM TETO</v>
      </c>
      <c r="G82" s="71" t="str">
        <f>VLOOKUP(E82,PLAN.A!$E$10:$K$409,3,FALSE)</f>
        <v>M2</v>
      </c>
      <c r="H82" s="173">
        <f>VLOOKUP(E82,PLAN.A!$E$10:$K$409,7,FALSE)</f>
        <v>8340.7999999999993</v>
      </c>
    </row>
    <row r="83" spans="1:8" s="1" customFormat="1" ht="76.5">
      <c r="A83" s="156" t="str">
        <f t="shared" si="3"/>
        <v>B</v>
      </c>
      <c r="B83" s="202">
        <f t="shared" si="2"/>
        <v>0.74596311584613673</v>
      </c>
      <c r="C83" s="203">
        <f t="shared" si="4"/>
        <v>3.4653696540585615E-3</v>
      </c>
      <c r="E83" s="162" t="s">
        <v>1143</v>
      </c>
      <c r="F83" s="30" t="str">
        <f>VLOOKUP(E83,PLAN.A!$E$10:$K$409,2,FALSE)</f>
        <v>FORNECIMENTO E EXECUÇÃO DE FUNDAÇÃO COMPLETA PARA POSTE GALVANIZADO, H=7,00M, INCLUINDO ESCAVAÇÃO, ARMAÇÕES EM AÇO CA-50/60 (4 X 10MM, E ESTRIBO 8 X 6,3MM) E CONCRETO FCK =25MPA PARA FUNDAÇÃO ( PROFUNDIDADE IGUAL A 1,3 M E DIÂMETRO DE 450MM) E FORNECIMENTO E INSTALAÇÃO DE CONJUNTO CHUMBADORES M19 X 500MM GALVANIZADO, CONFORME DETALHAMENTO</v>
      </c>
      <c r="G83" s="71" t="str">
        <f>VLOOKUP(E83,PLAN.A!$E$10:$K$409,3,FALSE)</f>
        <v>CJ</v>
      </c>
      <c r="H83" s="173">
        <f>VLOOKUP(E83,PLAN.A!$E$10:$K$409,7,FALSE)</f>
        <v>8223.92</v>
      </c>
    </row>
    <row r="84" spans="1:8" s="1" customFormat="1" ht="51">
      <c r="A84" s="156" t="str">
        <f t="shared" si="3"/>
        <v>B</v>
      </c>
      <c r="B84" s="202">
        <f t="shared" si="2"/>
        <v>0.74942319300673055</v>
      </c>
      <c r="C84" s="203">
        <f t="shared" si="4"/>
        <v>3.4600771605937694E-3</v>
      </c>
      <c r="E84" s="162" t="s">
        <v>898</v>
      </c>
      <c r="F84" s="30" t="str">
        <f>VLOOKUP(E84,PLAN.A!$E$10:$K$409,2,FALSE)</f>
        <v>PORTÃO EM TUBO DE AÇO GALVANIZADO COM COSTURA, DIÂMETRO DE 1.1/2" (38,1MM), ESP. 2MM, COM TELA QUADRICULADA ONDULADA, TRAMA DE 1/2" (12,70MM), FIO 12 (2,77MM), EXCLUSIVE CADEADO E PINTURA</v>
      </c>
      <c r="G84" s="71" t="str">
        <f>VLOOKUP(E84,PLAN.A!$E$10:$K$409,3,FALSE)</f>
        <v>M2</v>
      </c>
      <c r="H84" s="173">
        <f>VLOOKUP(E84,PLAN.A!$E$10:$K$409,7,FALSE)</f>
        <v>8211.36</v>
      </c>
    </row>
    <row r="85" spans="1:8" s="1" customFormat="1" ht="25.5">
      <c r="A85" s="156" t="str">
        <f t="shared" si="3"/>
        <v>B</v>
      </c>
      <c r="B85" s="202">
        <f t="shared" si="2"/>
        <v>0.75286592629542859</v>
      </c>
      <c r="C85" s="203">
        <f t="shared" si="4"/>
        <v>3.4427332886980003E-3</v>
      </c>
      <c r="E85" s="162" t="s">
        <v>937</v>
      </c>
      <c r="F85" s="30" t="str">
        <f>VLOOKUP(E85,PLAN.A!$E$10:$K$409,2,FALSE)</f>
        <v>SONDAGEM A PERCUSSÃO COM ENSAIO DE PENETRAÇÃO PADRÃO (SPT), DIÂMETRO 2.1/2", EXCLUSIVE MOBILIZAÇÃO E DESMOBILIZAÇÃO</v>
      </c>
      <c r="G85" s="71" t="str">
        <f>VLOOKUP(E85,PLAN.A!$E$10:$K$409,3,FALSE)</f>
        <v>M</v>
      </c>
      <c r="H85" s="173">
        <f>VLOOKUP(E85,PLAN.A!$E$10:$K$409,7,FALSE)</f>
        <v>8170.2</v>
      </c>
    </row>
    <row r="86" spans="1:8" s="1" customFormat="1" ht="38.25">
      <c r="A86" s="156" t="str">
        <f t="shared" si="3"/>
        <v>B</v>
      </c>
      <c r="B86" s="202">
        <f t="shared" si="2"/>
        <v>0.75629670090860657</v>
      </c>
      <c r="C86" s="203">
        <f t="shared" si="4"/>
        <v>3.4307746131780315E-3</v>
      </c>
      <c r="E86" s="162" t="s">
        <v>681</v>
      </c>
      <c r="F86" s="30" t="str">
        <f>VLOOKUP(E86,PLAN.A!$E$10:$K$409,2,FALSE)</f>
        <v>FORNECIMENTO E EXECUÇÃO DE CAMADA DE REGULARIZAÇÃO, ARGAMASSA 1:4 - CIMENTO E AREIA, PREPARO MECÂNICO, ESPESSURA MÉDIA DE 3CM</v>
      </c>
      <c r="G86" s="71" t="str">
        <f>VLOOKUP(E86,PLAN.A!$E$10:$K$409,3,FALSE)</f>
        <v>M2</v>
      </c>
      <c r="H86" s="173">
        <f>VLOOKUP(E86,PLAN.A!$E$10:$K$409,7,FALSE)</f>
        <v>8141.82</v>
      </c>
    </row>
    <row r="87" spans="1:8" s="1" customFormat="1" ht="25.5">
      <c r="A87" s="156" t="str">
        <f t="shared" si="3"/>
        <v>B</v>
      </c>
      <c r="B87" s="202">
        <f t="shared" si="2"/>
        <v>0.75971415158521161</v>
      </c>
      <c r="C87" s="203">
        <f t="shared" si="4"/>
        <v>3.4174506766050427E-3</v>
      </c>
      <c r="E87" s="162" t="s">
        <v>716</v>
      </c>
      <c r="F87" s="30" t="str">
        <f>VLOOKUP(E87,PLAN.A!$E$10:$K$409,2,FALSE)</f>
        <v>PINTURA DE PISO COM TINTA ACRÍLICA, APLICAÇÃO MANUAL, MÍNIMO 3 DEMÃOS, INCLUSO FUNDO PREPARADOR.</v>
      </c>
      <c r="G87" s="71" t="str">
        <f>VLOOKUP(E87,PLAN.A!$E$10:$K$409,3,FALSE)</f>
        <v>M2</v>
      </c>
      <c r="H87" s="173">
        <f>VLOOKUP(E87,PLAN.A!$E$10:$K$409,7,FALSE)</f>
        <v>8110.2</v>
      </c>
    </row>
    <row r="88" spans="1:8" s="1" customFormat="1" ht="76.5">
      <c r="A88" s="156" t="str">
        <f t="shared" si="3"/>
        <v>B</v>
      </c>
      <c r="B88" s="202">
        <f t="shared" si="2"/>
        <v>0.76304116635836017</v>
      </c>
      <c r="C88" s="203">
        <f t="shared" si="4"/>
        <v>3.3270147731485344E-3</v>
      </c>
      <c r="E88" s="162" t="s">
        <v>955</v>
      </c>
      <c r="F88" s="30" t="str">
        <f>VLOOKUP(E88,PLAN.A!$E$10:$K$409,2,FALSE)</f>
        <v>LOCAÇÃO DE CONTAINER COM ISOLAMENTO TÉRMICO, TIPO 3, PARA DEPÓSITO/FERRAMENTARIA DE OBRA, COM MEDIDAS REFERENCIAIS DE (6) METROS COMPRIMENTO, (2,3) METROS LARGURA E (2,5) METROS ALTURA ÚTIL INTERNA, INCLUSIVE LIGAÇÕES ELÉTRICAS INTERNAS, EXCLUSIVE MOBILIZAÇÃO/DESMOBILIZAÇÃO E LIGAÇÕES PROVISÓRIAS EXTERNAS</v>
      </c>
      <c r="G88" s="71" t="str">
        <f>VLOOKUP(E88,PLAN.A!$E$10:$K$409,3,FALSE)</f>
        <v>MÊS</v>
      </c>
      <c r="H88" s="173">
        <f>VLOOKUP(E88,PLAN.A!$E$10:$K$409,7,FALSE)</f>
        <v>7895.58</v>
      </c>
    </row>
    <row r="89" spans="1:8" s="1" customFormat="1" ht="63.75">
      <c r="A89" s="156" t="str">
        <f t="shared" si="3"/>
        <v>B</v>
      </c>
      <c r="B89" s="202">
        <f t="shared" si="2"/>
        <v>0.7663245349154989</v>
      </c>
      <c r="C89" s="203">
        <f t="shared" si="4"/>
        <v>3.2833685571387258E-3</v>
      </c>
      <c r="E89" s="162" t="s">
        <v>1118</v>
      </c>
      <c r="F89" s="30" t="str">
        <f>VLOOKUP(E89,PLAN.A!$E$10:$K$409,2,FALSE)</f>
        <v>FORNECIMENTO E INSTALAÇÃO DE CABO DE COBRE FLEXÍVEL ISOLADO, 35,0 MM2, ANTI-CHAMA 0,6/1KV, VÁRIAS CORES CONF. NORMA, ISOLAMENTO DUPLO EM PVC, SEM CHUMBO, NÃO PROPAGANTE DE CHAMA, BAIXA EMISSÃO DE FUMAÇAS E GASES TÓXICOS, SEGUNDO ORIENTAÇÕES DE CORES E OUTRAS DIRETRIZES DA NBR 5410/2004</v>
      </c>
      <c r="G89" s="71" t="str">
        <f>VLOOKUP(E89,PLAN.A!$E$10:$K$409,3,FALSE)</f>
        <v>M</v>
      </c>
      <c r="H89" s="173">
        <f>VLOOKUP(E89,PLAN.A!$E$10:$K$409,7,FALSE)</f>
        <v>7792</v>
      </c>
    </row>
    <row r="90" spans="1:8" s="1" customFormat="1" ht="89.25">
      <c r="A90" s="156" t="str">
        <f t="shared" si="3"/>
        <v>B</v>
      </c>
      <c r="B90" s="202">
        <f t="shared" si="2"/>
        <v>0.76955160752304397</v>
      </c>
      <c r="C90" s="203">
        <f t="shared" si="4"/>
        <v>3.2270726075450742E-3</v>
      </c>
      <c r="E90" s="162" t="s">
        <v>1091</v>
      </c>
      <c r="F90" s="30" t="str">
        <f>VLOOKUP(E90,PLAN.A!$E$10:$K$409,2,FALSE)</f>
        <v xml:space="preserve">FORNECIMENTO E INSTALAÇÃO DE LUMINÁRIA DE TUBO LED BARRA LED, 2X18W, 4180LM. CORPO EM POLICARBONATO INJETADO, REFLETOR EM CHAPA DE AÇO TRATADA COM ACABAMENTO EM PINTURA ELETROSTÁTICA NA COR BRANCA, DIFUSOR EM POLICARBONATO COM ACABAMENTO INTERNO LISO. PROTEÇÃO IP-65. CONJUNTO COMPLETO, INCLUINDO LÂMPADAS TUBO LED.  (MODELO REFERÊNCIA: LPT 24 ITAIM, LUMICENTER OU INTRAL). </v>
      </c>
      <c r="G90" s="71" t="str">
        <f>VLOOKUP(E90,PLAN.A!$E$10:$K$409,3,FALSE)</f>
        <v>UNID</v>
      </c>
      <c r="H90" s="173">
        <f>VLOOKUP(E90,PLAN.A!$E$10:$K$409,7,FALSE)</f>
        <v>7658.4</v>
      </c>
    </row>
    <row r="91" spans="1:8" s="1" customFormat="1" ht="63.75">
      <c r="A91" s="156" t="str">
        <f t="shared" si="3"/>
        <v>B</v>
      </c>
      <c r="B91" s="202">
        <f t="shared" si="2"/>
        <v>0.77271230484630771</v>
      </c>
      <c r="C91" s="203">
        <f t="shared" si="4"/>
        <v>3.1606973232636971E-3</v>
      </c>
      <c r="E91" s="162" t="s">
        <v>846</v>
      </c>
      <c r="F91" s="30" t="str">
        <f>VLOOKUP(E91,PLAN.A!$E$10:$K$409,2,FALSE)</f>
        <v>CAIXA DE DRENAGEM DE INSPEÇÃO/PASSAGEM EM ALVENARIA (60X60X60CM), REVESTIMENTO EM ARGAMASSA COM ADITIVO IMPERMEABILIZANTE, COM TAMPA EM GRELHA, INCLUSIVE ESCAVAÇÃO, REATERRO E TRANSPORTE COM RETIRADA DO MATERIAL ESCAVADO (EM CAÇAMBA)</v>
      </c>
      <c r="G91" s="71" t="str">
        <f>VLOOKUP(E91,PLAN.A!$E$10:$K$409,3,FALSE)</f>
        <v>UN</v>
      </c>
      <c r="H91" s="173">
        <f>VLOOKUP(E91,PLAN.A!$E$10:$K$409,7,FALSE)</f>
        <v>7500.88</v>
      </c>
    </row>
    <row r="92" spans="1:8" s="1" customFormat="1" ht="25.5">
      <c r="A92" s="156" t="str">
        <f t="shared" si="3"/>
        <v>B</v>
      </c>
      <c r="B92" s="202">
        <f t="shared" si="2"/>
        <v>0.77582512954357341</v>
      </c>
      <c r="C92" s="203">
        <f t="shared" si="4"/>
        <v>3.1128246972656824E-3</v>
      </c>
      <c r="E92" s="162" t="s">
        <v>676</v>
      </c>
      <c r="F92" s="30" t="str">
        <f>VLOOKUP(E92,PLAN.A!$E$10:$K$409,2,FALSE)</f>
        <v>EXECUÇÃO DE REVESTIMENTO TIPO CHAPISCO, ARGAMASSA TRAÇO 1:3, COM COLHER DE PEDREIRO. PREPARO MECÂNICO</v>
      </c>
      <c r="G92" s="71" t="str">
        <f>VLOOKUP(E92,PLAN.A!$E$10:$K$409,3,FALSE)</f>
        <v>M2</v>
      </c>
      <c r="H92" s="173">
        <f>VLOOKUP(E92,PLAN.A!$E$10:$K$409,7,FALSE)</f>
        <v>7387.27</v>
      </c>
    </row>
    <row r="93" spans="1:8" s="1" customFormat="1" ht="38.25">
      <c r="A93" s="156" t="str">
        <f t="shared" si="3"/>
        <v>B</v>
      </c>
      <c r="B93" s="202">
        <f t="shared" si="2"/>
        <v>0.77893276709159132</v>
      </c>
      <c r="C93" s="203">
        <f t="shared" si="4"/>
        <v>3.1076375480179439E-3</v>
      </c>
      <c r="E93" s="162" t="s">
        <v>706</v>
      </c>
      <c r="F93" s="30" t="str">
        <f>VLOOKUP(E93,PLAN.A!$E$10:$K$409,2,FALSE)</f>
        <v>FORNECIMENTO E APLICAÇÃO DE PINTURA LÁTEX ACRÍLICA PREMIUM, APLICAÇÃO MANUAL EM TETO, MÍNIMO DUAS DEMÃOS. COR A DEFINIR EM PROJETO.</v>
      </c>
      <c r="G93" s="71" t="str">
        <f>VLOOKUP(E93,PLAN.A!$E$10:$K$409,3,FALSE)</f>
        <v>M2</v>
      </c>
      <c r="H93" s="173">
        <f>VLOOKUP(E93,PLAN.A!$E$10:$K$409,7,FALSE)</f>
        <v>7374.96</v>
      </c>
    </row>
    <row r="94" spans="1:8" s="1" customFormat="1" ht="25.5">
      <c r="A94" s="156" t="str">
        <f t="shared" si="3"/>
        <v>B</v>
      </c>
      <c r="B94" s="202">
        <f t="shared" si="2"/>
        <v>0.78200447804782514</v>
      </c>
      <c r="C94" s="203">
        <f t="shared" si="4"/>
        <v>3.0717109562338513E-3</v>
      </c>
      <c r="E94" s="162" t="s">
        <v>1260</v>
      </c>
      <c r="F94" s="30" t="str">
        <f>VLOOKUP(E94,PLAN.A!$E$10:$K$409,2,FALSE)</f>
        <v>FORNECIMENTO E INSTALAÇÃO DE TELA MOSQUITEIRO EM NYLON COM MOLDURA EM ALUMÍNIO ANODIZADO NATUAL</v>
      </c>
      <c r="G94" s="71" t="str">
        <f>VLOOKUP(E94,PLAN.A!$E$10:$K$409,3,FALSE)</f>
        <v>M2</v>
      </c>
      <c r="H94" s="173">
        <f>VLOOKUP(E94,PLAN.A!$E$10:$K$409,7,FALSE)</f>
        <v>7289.7</v>
      </c>
    </row>
    <row r="95" spans="1:8" s="1" customFormat="1" ht="25.5">
      <c r="A95" s="156" t="str">
        <f t="shared" si="3"/>
        <v>B</v>
      </c>
      <c r="B95" s="202">
        <f t="shared" si="2"/>
        <v>0.78503333497656147</v>
      </c>
      <c r="C95" s="203">
        <f t="shared" si="4"/>
        <v>3.0288569287362887E-3</v>
      </c>
      <c r="E95" s="162" t="s">
        <v>822</v>
      </c>
      <c r="F95" s="30" t="str">
        <f>VLOOKUP(E95,PLAN.A!$E$10:$K$409,2,FALSE)</f>
        <v>FORNECIMENTO E ASSENTAMENTO DE TUBO PVC RÍGIDO, ESGOTO, PBV - SÉRIE NORMAL, DN 100 MM (4"), INCLUSIVE CONEXÕES</v>
      </c>
      <c r="G95" s="71" t="str">
        <f>VLOOKUP(E95,PLAN.A!$E$10:$K$409,3,FALSE)</f>
        <v>M</v>
      </c>
      <c r="H95" s="173">
        <f>VLOOKUP(E95,PLAN.A!$E$10:$K$409,7,FALSE)</f>
        <v>7188</v>
      </c>
    </row>
    <row r="96" spans="1:8" s="1" customFormat="1" ht="38.25">
      <c r="A96" s="156" t="str">
        <f t="shared" si="3"/>
        <v>B</v>
      </c>
      <c r="B96" s="202">
        <f t="shared" si="2"/>
        <v>0.78805843322363323</v>
      </c>
      <c r="C96" s="203">
        <f t="shared" si="4"/>
        <v>3.0250982470718022E-3</v>
      </c>
      <c r="E96" s="162" t="s">
        <v>791</v>
      </c>
      <c r="F96" s="30" t="str">
        <f>VLOOKUP(E96,PLAN.A!$E$10:$K$409,2,FALSE)</f>
        <v>FORNECIMENTO E INSTALAÇÃO DE CAIXA D'ÁGUA EM POLIETILENO, TIPO TANQUE, COM TAMPA EM ROSCA, CAPACIDADE DE 2.000L. REF.: TANQUE 2.000L DE POLIETILENO AZUL FORTLEV OU SIMILAR</v>
      </c>
      <c r="G96" s="71" t="str">
        <f>VLOOKUP(E96,PLAN.A!$E$10:$K$409,3,FALSE)</f>
        <v>UNID</v>
      </c>
      <c r="H96" s="173">
        <f>VLOOKUP(E96,PLAN.A!$E$10:$K$409,7,FALSE)</f>
        <v>7179.08</v>
      </c>
    </row>
    <row r="97" spans="1:8" s="1" customFormat="1" ht="63.75">
      <c r="A97" s="156" t="str">
        <f t="shared" si="3"/>
        <v>B</v>
      </c>
      <c r="B97" s="202">
        <f t="shared" si="2"/>
        <v>0.7910366659354221</v>
      </c>
      <c r="C97" s="203">
        <f t="shared" si="4"/>
        <v>2.9782327117888236E-3</v>
      </c>
      <c r="E97" s="162" t="s">
        <v>645</v>
      </c>
      <c r="F97" s="30" t="str">
        <f>VLOOKUP(E97,PLAN.A!$E$10:$K$409,2,FALSE)</f>
        <v>FORNECIMENTO E EXECUÇÃO DE CAMADA DE ENCHIMENTO PARA INCLINAÇÃO DA ÁREA IMPERMEABILIZADA COM AGREGADO EM BRITA LEVE SINTÉTICA EM E.V.A (MATERIAL ATÓXICO E ESTÁVEL) EM TRAÇO MÍNIMO DE 1:4 (CIMENTO - AGREGADO LEVE) E RESISTÊNCIA MÍNIMA DE 6KG/CM2. ESPESSURA MÉDIA DA CAMADA DE 8 CM.</v>
      </c>
      <c r="G97" s="71" t="str">
        <f>VLOOKUP(E97,PLAN.A!$E$10:$K$409,3,FALSE)</f>
        <v>M3</v>
      </c>
      <c r="H97" s="173">
        <f>VLOOKUP(E97,PLAN.A!$E$10:$K$409,7,FALSE)</f>
        <v>7067.86</v>
      </c>
    </row>
    <row r="98" spans="1:8" s="1" customFormat="1" ht="38.25">
      <c r="A98" s="156" t="str">
        <f t="shared" si="3"/>
        <v>B</v>
      </c>
      <c r="B98" s="202">
        <f t="shared" si="2"/>
        <v>0.79396759487998503</v>
      </c>
      <c r="C98" s="203">
        <f t="shared" si="4"/>
        <v>2.9309289445629007E-3</v>
      </c>
      <c r="E98" s="162" t="s">
        <v>1146</v>
      </c>
      <c r="F98" s="30" t="str">
        <f>VLOOKUP(E98,PLAN.A!$E$10:$K$409,2,FALSE)</f>
        <v>CAIXA ENTERRADA ELÉTRICA RETANGULAR, EM CONCRETO PRÉ-MOLDADO, FUNDO COM BRITA, DIMENSÕES INTERNAS: 0,3X0,3X0,3 M. AF_12/2020</v>
      </c>
      <c r="G98" s="71" t="str">
        <f>VLOOKUP(E98,PLAN.A!$E$10:$K$409,3,FALSE)</f>
        <v>UN</v>
      </c>
      <c r="H98" s="173">
        <f>VLOOKUP(E98,PLAN.A!$E$10:$K$409,7,FALSE)</f>
        <v>6955.6</v>
      </c>
    </row>
    <row r="99" spans="1:8" s="1" customFormat="1" ht="38.25">
      <c r="A99" s="156" t="str">
        <f t="shared" si="3"/>
        <v>B</v>
      </c>
      <c r="B99" s="202">
        <f t="shared" si="2"/>
        <v>0.79687846628562087</v>
      </c>
      <c r="C99" s="203">
        <f t="shared" si="4"/>
        <v>2.9108714056358211E-3</v>
      </c>
      <c r="E99" s="162" t="s">
        <v>1126</v>
      </c>
      <c r="F99" s="30" t="str">
        <f>VLOOKUP(E99,PLAN.A!$E$10:$K$409,2,FALSE)</f>
        <v>ELETRODUTO RÍGIDO ROSCÁVEL, PVC, DN 60 MM (2"), PARA REDE ENTERRADA DE DISTRIBUIÇÃO DE ENERGIA ELÉTRICA - FORNECIMENTO E INSTALAÇÃO. AF_12/2021</v>
      </c>
      <c r="G99" s="71" t="str">
        <f>VLOOKUP(E99,PLAN.A!$E$10:$K$409,3,FALSE)</f>
        <v>M</v>
      </c>
      <c r="H99" s="173">
        <f>VLOOKUP(E99,PLAN.A!$E$10:$K$409,7,FALSE)</f>
        <v>6908</v>
      </c>
    </row>
    <row r="100" spans="1:8" s="1" customFormat="1" ht="76.5">
      <c r="A100" s="156" t="str">
        <f t="shared" si="3"/>
        <v>B</v>
      </c>
      <c r="B100" s="202">
        <f t="shared" si="2"/>
        <v>0.79976258026012492</v>
      </c>
      <c r="C100" s="203">
        <f t="shared" si="4"/>
        <v>2.8841139745041078E-3</v>
      </c>
      <c r="E100" s="162" t="s">
        <v>985</v>
      </c>
      <c r="F100" s="30" t="str">
        <f>VLOOKUP(E100,PLAN.A!$E$10:$K$409,2,FALSE)</f>
        <v>P15 - 115X310CM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v>
      </c>
      <c r="G100" s="71" t="str">
        <f>VLOOKUP(E100,PLAN.A!$E$10:$K$409,3,FALSE)</f>
        <v>UNID</v>
      </c>
      <c r="H100" s="173">
        <f>VLOOKUP(E100,PLAN.A!$E$10:$K$409,7,FALSE)</f>
        <v>6844.5</v>
      </c>
    </row>
    <row r="101" spans="1:8" s="1" customFormat="1" ht="51">
      <c r="A101" s="156" t="str">
        <f t="shared" si="3"/>
        <v>C</v>
      </c>
      <c r="B101" s="202">
        <f t="shared" si="2"/>
        <v>0.80261559240798597</v>
      </c>
      <c r="C101" s="203">
        <f t="shared" si="4"/>
        <v>2.8530121478610882E-3</v>
      </c>
      <c r="E101" s="162" t="s">
        <v>700</v>
      </c>
      <c r="F101" s="30" t="str">
        <f>VLOOKUP(E101,PLAN.A!$E$10:$K$409,2,FALSE)</f>
        <v>FORNECIMENTO E ASSENTAMENTO DE DIVISÓRIA EM GRANITO VERDE UBATUBA OU SIMILAR, E=2CM, POLIDA NAS DUAS FACES E TESTADAS, ENGASTAMENTO DE 3CM NO PISO E NA PAREDE. COLADA EM OUTRA DIVISÓRIA POR MEIO DE COLA À BASE EPOXI</v>
      </c>
      <c r="G101" s="71" t="str">
        <f>VLOOKUP(E101,PLAN.A!$E$10:$K$409,3,FALSE)</f>
        <v>M2</v>
      </c>
      <c r="H101" s="173">
        <f>VLOOKUP(E101,PLAN.A!$E$10:$K$409,7,FALSE)</f>
        <v>6770.69</v>
      </c>
    </row>
    <row r="102" spans="1:8" s="1" customFormat="1" ht="89.25">
      <c r="A102" s="156" t="str">
        <f t="shared" si="3"/>
        <v>C</v>
      </c>
      <c r="B102" s="202">
        <f t="shared" si="2"/>
        <v>0.80545029573092308</v>
      </c>
      <c r="C102" s="203">
        <f t="shared" si="4"/>
        <v>2.8347033229371051E-3</v>
      </c>
      <c r="E102" s="162" t="s">
        <v>1149</v>
      </c>
      <c r="F102" s="30" t="str">
        <f>VLOOKUP(E102,PLAN.A!$E$10:$K$409,2,FALSE)</f>
        <v>FORNECIMENTO E EXECUÇÃO DE FUNDAÇÃO COMPLETA PARA POSTE GALVANIZADO, H=3,50M, INCLUINDO ESCAVAÇÃO, ARMAÇÕES EM AÇO CA-50/60 (4 X 8MM, E ESTRIBO 7 X 5MM) E CONCRETO FCK =25MPA PARA FUNDAÇÃO (PROFUNDIDADE IGUAL A 1,1 M E DIÂMETRO DE 320MM) E FORNECIMENTO E INSTALAÇÃO DE CONJUNTO CHUMBADORES  GALVANIZADO CONFORME DETALHAMENTO FORNECEDOR POSTE, CONFORME DETALHAMENTO.</v>
      </c>
      <c r="G102" s="71" t="str">
        <f>VLOOKUP(E102,PLAN.A!$E$10:$K$409,3,FALSE)</f>
        <v>CJ</v>
      </c>
      <c r="H102" s="173">
        <f>VLOOKUP(E102,PLAN.A!$E$10:$K$409,7,FALSE)</f>
        <v>6727.24</v>
      </c>
    </row>
    <row r="103" spans="1:8" s="1" customFormat="1" ht="38.25">
      <c r="A103" s="156" t="str">
        <f t="shared" si="3"/>
        <v>C</v>
      </c>
      <c r="B103" s="202">
        <f t="shared" si="2"/>
        <v>0.80824655262840417</v>
      </c>
      <c r="C103" s="203">
        <f t="shared" si="4"/>
        <v>2.7962568974810812E-3</v>
      </c>
      <c r="E103" s="162" t="s">
        <v>1124</v>
      </c>
      <c r="F103" s="30" t="str">
        <f>VLOOKUP(E103,PLAN.A!$E$10:$K$409,2,FALSE)</f>
        <v>ELETRODUTO FLEXÍVEL CORRUGADO REFORÇADO, PVC, DN 32 MM (1"), PARA CIRCUITOS TERMINAIS, INSTALADO EM PAREDE - FORNECIMENTO E INSTALAÇÃO. AF_03/2023</v>
      </c>
      <c r="G103" s="71" t="str">
        <f>VLOOKUP(E103,PLAN.A!$E$10:$K$409,3,FALSE)</f>
        <v>M</v>
      </c>
      <c r="H103" s="173">
        <f>VLOOKUP(E103,PLAN.A!$E$10:$K$409,7,FALSE)</f>
        <v>6636</v>
      </c>
    </row>
    <row r="104" spans="1:8" s="1" customFormat="1" ht="25.5">
      <c r="A104" s="156" t="str">
        <f t="shared" si="3"/>
        <v>C</v>
      </c>
      <c r="B104" s="202">
        <f t="shared" si="2"/>
        <v>0.81103290716948218</v>
      </c>
      <c r="C104" s="203">
        <f t="shared" si="4"/>
        <v>2.7863545410780062E-3</v>
      </c>
      <c r="E104" s="162" t="s">
        <v>711</v>
      </c>
      <c r="F104" s="30" t="str">
        <f>VLOOKUP(E104,PLAN.A!$E$10:$K$409,2,FALSE)</f>
        <v>EMASSAMENTO COM MASSA LÁTEX, APLICAÇÃO EM PAREDE, MÍNIMO DUAS DEMÃOS, LIXAMENTO MANUAL.</v>
      </c>
      <c r="G104" s="71" t="str">
        <f>VLOOKUP(E104,PLAN.A!$E$10:$K$409,3,FALSE)</f>
        <v>M2</v>
      </c>
      <c r="H104" s="173">
        <f>VLOOKUP(E104,PLAN.A!$E$10:$K$409,7,FALSE)</f>
        <v>6612.5</v>
      </c>
    </row>
    <row r="105" spans="1:8" s="1" customFormat="1" ht="25.5">
      <c r="A105" s="156" t="str">
        <f t="shared" si="3"/>
        <v>C</v>
      </c>
      <c r="B105" s="202">
        <f t="shared" si="2"/>
        <v>0.8138070502089193</v>
      </c>
      <c r="C105" s="203">
        <f t="shared" si="4"/>
        <v>2.7741430394371083E-3</v>
      </c>
      <c r="E105" s="162" t="s">
        <v>710</v>
      </c>
      <c r="F105" s="30" t="str">
        <f>VLOOKUP(E105,PLAN.A!$E$10:$K$409,2,FALSE)</f>
        <v>FORNECIMENTO E APLICAÇÃO DE PINTURA HIDROFUGANTE COM SILICONE, APLICAÇÃO MANUAL, MÍNIMO 2 DEMÃOS.</v>
      </c>
      <c r="G105" s="71" t="str">
        <f>VLOOKUP(E105,PLAN.A!$E$10:$K$409,3,FALSE)</f>
        <v>M2</v>
      </c>
      <c r="H105" s="173">
        <f>VLOOKUP(E105,PLAN.A!$E$10:$K$409,7,FALSE)</f>
        <v>6583.52</v>
      </c>
    </row>
    <row r="106" spans="1:8" s="1" customFormat="1" ht="89.25">
      <c r="A106" s="156" t="str">
        <f t="shared" si="3"/>
        <v>C</v>
      </c>
      <c r="B106" s="202">
        <f t="shared" si="2"/>
        <v>0.81656130426017659</v>
      </c>
      <c r="C106" s="203">
        <f t="shared" si="4"/>
        <v>2.7542540512573146E-3</v>
      </c>
      <c r="E106" s="162" t="s">
        <v>1005</v>
      </c>
      <c r="F106" s="30" t="str">
        <f>VLOOKUP(E106,PLAN.A!$E$10:$K$409,2,FALSE)</f>
        <v>J5 - FORNECIMENTO E INSTALAÇÃO DE JANELA REDONDA, DIÂMETRO 100CM, DIVIDIDA EM DUAS PARTES, TIPO VENEZIANA FIXA, DISTÂNCIA ENTRE AS FOLHAS DE NO MÍNIMO 5CM E TRANSPASSE MÍNIMO DE 10CM. VIDRO MINI BOREAL INCOLOR DE 6MM. MOLDURA REDONDA EM METAL COR PRETO FOSCO (REF.: MOLDURA PARA ESPELHO REDONDO 100CM BRIEDLDESIGN) E PERFIL U HORIZONTAL EM ALUMÍNIO PRETO FOSCO. DE ACORDO COM DETALHES DO PROJETO.</v>
      </c>
      <c r="G106" s="71" t="str">
        <f>VLOOKUP(E106,PLAN.A!$E$10:$K$409,3,FALSE)</f>
        <v>UNID</v>
      </c>
      <c r="H106" s="173">
        <f>VLOOKUP(E106,PLAN.A!$E$10:$K$409,7,FALSE)</f>
        <v>6536.32</v>
      </c>
    </row>
    <row r="107" spans="1:8" s="1" customFormat="1" ht="63.75">
      <c r="A107" s="156" t="str">
        <f t="shared" si="3"/>
        <v>C</v>
      </c>
      <c r="B107" s="202">
        <f t="shared" si="2"/>
        <v>0.819231186021111</v>
      </c>
      <c r="C107" s="203">
        <f t="shared" si="4"/>
        <v>2.6698817609344342E-3</v>
      </c>
      <c r="E107" s="162" t="s">
        <v>620</v>
      </c>
      <c r="F107" s="30" t="str">
        <f>VLOOKUP(E107,PLAN.A!$E$10:$K$409,2,FALSE)</f>
        <v>FORNECIMENTO, CORTE, DOBRA E MONTAGEM DE ARMAÇÕES DE AÇO CA-50/60 NAS FORMAS, INCLUSIVE INSTALAÇÃO DE ESPAÇADORES E DISTANCIADORES E PONTEIRA DE PROTEÇÃO COM A FUNÇÃO DE PREVENIR ACIDENTES DE OBRAS ATRAVÉS DA PROTEÇÃO DE PONTAS DOS VERGALHÕES.</v>
      </c>
      <c r="G107" s="71" t="str">
        <f>VLOOKUP(E107,PLAN.A!$E$10:$K$409,3,FALSE)</f>
        <v>KG</v>
      </c>
      <c r="H107" s="173">
        <f>VLOOKUP(E107,PLAN.A!$E$10:$K$409,7,FALSE)</f>
        <v>6336.09</v>
      </c>
    </row>
    <row r="108" spans="1:8" s="1" customFormat="1" ht="38.25">
      <c r="A108" s="156" t="str">
        <f t="shared" si="3"/>
        <v>C</v>
      </c>
      <c r="B108" s="202">
        <f t="shared" si="2"/>
        <v>0.82182012549942984</v>
      </c>
      <c r="C108" s="203">
        <f t="shared" si="4"/>
        <v>2.5889394783188309E-3</v>
      </c>
      <c r="E108" s="162" t="s">
        <v>1144</v>
      </c>
      <c r="F108" s="30" t="str">
        <f>VLOOKUP(E108,PLAN.A!$E$10:$K$409,2,FALSE)</f>
        <v>ELETRODUTO FLEXÍVEL CORRUGADO, PEAD, DN 63 (2"), PARA REDE ENTERRADA DE DISTRIBUIÇÃO DE ENERGIA ELÉTRICA - FORNECIMENTO E INSTALAÇÃO. AF_12/2021</v>
      </c>
      <c r="G108" s="71" t="str">
        <f>VLOOKUP(E108,PLAN.A!$E$10:$K$409,3,FALSE)</f>
        <v>M</v>
      </c>
      <c r="H108" s="173">
        <f>VLOOKUP(E108,PLAN.A!$E$10:$K$409,7,FALSE)</f>
        <v>6144</v>
      </c>
    </row>
    <row r="109" spans="1:8" s="1" customFormat="1" ht="51">
      <c r="A109" s="156" t="str">
        <f t="shared" si="3"/>
        <v>C</v>
      </c>
      <c r="B109" s="202">
        <f t="shared" si="2"/>
        <v>0.82436980529493697</v>
      </c>
      <c r="C109" s="203">
        <f t="shared" si="4"/>
        <v>2.5496797955071506E-3</v>
      </c>
      <c r="E109" s="162" t="s">
        <v>939</v>
      </c>
      <c r="F109" s="30" t="str">
        <f>VLOOKUP(E109,PLAN.A!$E$10:$K$409,2,FALSE)</f>
        <v>ELABORAÇÃO DE PROJETO EXECUTIVO DE ESTRUTURA METÁLICA, COM APRESENTAÇÃO DE MEMORIAL DE CÁLCULO, SEGUINDO DIRETRIZES ESTABELECIDAS PELA FISCALIZAÇÃO. INCLUSIVE EMISSÃO DE ANOTAÇÃO DE RESPONSABILIDADE TÉCNICA</v>
      </c>
      <c r="G109" s="71" t="str">
        <f>VLOOKUP(E109,PLAN.A!$E$10:$K$409,3,FALSE)</f>
        <v>UNID</v>
      </c>
      <c r="H109" s="173">
        <f>VLOOKUP(E109,PLAN.A!$E$10:$K$409,7,FALSE)</f>
        <v>6050.83</v>
      </c>
    </row>
    <row r="110" spans="1:8" s="1" customFormat="1" ht="63.75">
      <c r="A110" s="156" t="str">
        <f t="shared" si="3"/>
        <v>C</v>
      </c>
      <c r="B110" s="202">
        <f t="shared" si="2"/>
        <v>0.82690691541846528</v>
      </c>
      <c r="C110" s="203">
        <f t="shared" si="4"/>
        <v>2.5371101235282687E-3</v>
      </c>
      <c r="E110" s="162" t="s">
        <v>749</v>
      </c>
      <c r="F110" s="30" t="str">
        <f>VLOOKUP(E110,PLAN.A!$E$10:$K$409,2,FALSE)</f>
        <v>P3 e P4 - FORNECIMENTO E INSTALAÇÃO DE PORTA DE ALUMÍNIO ANODIZADO FOSCO NA COR NATURAL, EM VENEZIANA VENTILADA, INCLUSIVE GUARNIÇÃO/MOLDURA, FECHADURA EM TARJETA LIVRE/OCUPADO E MATERIAIS ACESSÓRIOS PARA FIXAÇÃO, DE ACORDO COM DETALHES DO PROJETO</v>
      </c>
      <c r="G110" s="71" t="str">
        <f>VLOOKUP(E110,PLAN.A!$E$10:$K$409,3,FALSE)</f>
        <v>M2</v>
      </c>
      <c r="H110" s="173">
        <f>VLOOKUP(E110,PLAN.A!$E$10:$K$409,7,FALSE)</f>
        <v>6021</v>
      </c>
    </row>
    <row r="111" spans="1:8" s="1" customFormat="1" ht="63.75">
      <c r="A111" s="156" t="str">
        <f t="shared" si="3"/>
        <v>C</v>
      </c>
      <c r="B111" s="202">
        <f t="shared" si="2"/>
        <v>0.82937959701884334</v>
      </c>
      <c r="C111" s="203">
        <f t="shared" si="4"/>
        <v>2.4726816003780489E-3</v>
      </c>
      <c r="E111" s="162" t="s">
        <v>1117</v>
      </c>
      <c r="F111" s="30" t="str">
        <f>VLOOKUP(E111,PLAN.A!$E$10:$K$409,2,FALSE)</f>
        <v>FORNECIMENTO E INSTALAÇÃO DE CABO DE COBRE FLEXÍVEL ISOLADO, 25,0 MM2, ANTI-CHAMA 0,6/1KV, VÁRIAS CORES CONF. NORMA, ISOLAMENTO DUPLO EM PVC, SEM CHUMBO, NÃO PROPAGANTE DE CHAMA, BAIXA EMISSÃO DE FUMAÇAS E GASES TÓXICOS, SEGUNDO ORIENTAÇÕES DE CORES E OUTRAS DIRETRIZES DA NBR 5410/2004</v>
      </c>
      <c r="G111" s="71" t="str">
        <f>VLOOKUP(E111,PLAN.A!$E$10:$K$409,3,FALSE)</f>
        <v>M</v>
      </c>
      <c r="H111" s="173">
        <f>VLOOKUP(E111,PLAN.A!$E$10:$K$409,7,FALSE)</f>
        <v>5868.1</v>
      </c>
    </row>
    <row r="112" spans="1:8" s="1" customFormat="1" ht="51">
      <c r="A112" s="156" t="str">
        <f t="shared" si="3"/>
        <v>C</v>
      </c>
      <c r="B112" s="202">
        <f t="shared" si="2"/>
        <v>0.83182009806779578</v>
      </c>
      <c r="C112" s="203">
        <f t="shared" si="4"/>
        <v>2.4405010489523963E-3</v>
      </c>
      <c r="E112" s="162" t="s">
        <v>941</v>
      </c>
      <c r="F112" s="30" t="str">
        <f>VLOOKUP(E112,PLAN.A!$E$10:$K$409,2,FALSE)</f>
        <v>ELABORAÇÃO DE PROJETO EXECUTIVO HIDROSSANITÁRIO, COM APRESENTAÇÃO DE MEMORIAL DE CÁLCULO, SEGUINDO DIRETRIZES ESTABELECIDAS PELA FISCALIZAÇÃO. INCLUSIVE EMISSÃO DE ANOTAÇÃO DE RESPONSABILIDADE TÉCNICA</v>
      </c>
      <c r="G112" s="71" t="str">
        <f>VLOOKUP(E112,PLAN.A!$E$10:$K$409,3,FALSE)</f>
        <v>UNID</v>
      </c>
      <c r="H112" s="173">
        <f>VLOOKUP(E112,PLAN.A!$E$10:$K$409,7,FALSE)</f>
        <v>5791.73</v>
      </c>
    </row>
    <row r="113" spans="1:12" s="1" customFormat="1" ht="127.5">
      <c r="A113" s="156" t="str">
        <f t="shared" si="3"/>
        <v>C</v>
      </c>
      <c r="B113" s="202">
        <f t="shared" si="2"/>
        <v>0.83412917588532032</v>
      </c>
      <c r="C113" s="203">
        <f t="shared" si="4"/>
        <v>2.3090778175245221E-3</v>
      </c>
      <c r="E113" s="162" t="s">
        <v>1006</v>
      </c>
      <c r="F113" s="30" t="str">
        <f>VLOOKUP(E113,PLAN.A!$E$10:$K$409,2,FALSE)</f>
        <v>J7 - 200X120/90CM - FORNECIMENTO E INSTALAÇÃO DE PORTA DE ENROLAR AUTOMÁTICA MODELO EM CHAPA MEIA CANA 20 GALVANIZADA, EIXO EM TUBO HELICOIDAL, GUIAS LATERAIS TIPO U 7.0X6.0X2MM ESPESSURA, COM CLIPE PVC AUTOLUBRIFICANTE, SOLEIRA EM METALON 60X40 ESPESSURA 2MM COM TRATAMENTO ANTI-CORROSIVO INTERNO/EXTERNO E BORRACHA DE VEDAÇÃO 50X12MM, COMANDO BOTOEIRA 3 POSIÇÕES EM CAIXA CROMADA COM CHAVE, MOTOR AC 600KG COM CAIXA REDUÇÃO BAIXO FLUXO DIMENSIONADO PARA ACIONAMENTO REGULAR A 4 CICLOS AO DIA (220V), COMPATÍVEL COM O PESO DA FOLHA.</v>
      </c>
      <c r="G113" s="71" t="str">
        <f>VLOOKUP(E113,PLAN.A!$E$10:$K$409,3,FALSE)</f>
        <v>UNID</v>
      </c>
      <c r="H113" s="173">
        <f>VLOOKUP(E113,PLAN.A!$E$10:$K$409,7,FALSE)</f>
        <v>5479.84</v>
      </c>
    </row>
    <row r="114" spans="1:12" s="1" customFormat="1" ht="89.25">
      <c r="A114" s="156" t="str">
        <f t="shared" si="3"/>
        <v>C</v>
      </c>
      <c r="B114" s="202">
        <f t="shared" si="2"/>
        <v>0.83642784148043126</v>
      </c>
      <c r="C114" s="203">
        <f t="shared" si="4"/>
        <v>2.298665595110906E-3</v>
      </c>
      <c r="E114" s="162" t="s">
        <v>870</v>
      </c>
      <c r="F114" s="30" t="str">
        <f>VLOOKUP(E114,PLAN.A!$E$10:$K$409,2,FALSE)</f>
        <v>FORNECIMENTO E EXECUÇÃO DE CAMADA DE REGULARIZAÇÃO PARA IMPERMEABILIZAÇÃO, ARGAMASSA 1:4 - CIMENTO E AREIA, PREPARO MECÂNICO, ESPESSURA MÉDIA DE 3CM, EM LAJE. INCLUSO ADITIVO IMPERMEABILIZANTE LÍQUIDO PARA ARGAMASSA. CAIMENTO DE 2% EM DIREÇÃO AOS RALOS E ACABAMENTO MEIA CANA NO ENCONTRO COM AS PAREDES. INCLUSO ADITIVO IMPERBEABILIZANTE LÍQUIDO PARA ARGAMASSA</v>
      </c>
      <c r="G114" s="71" t="str">
        <f>VLOOKUP(E114,PLAN.A!$E$10:$K$409,3,FALSE)</f>
        <v>M2</v>
      </c>
      <c r="H114" s="173">
        <f>VLOOKUP(E114,PLAN.A!$E$10:$K$409,7,FALSE)</f>
        <v>5455.13</v>
      </c>
    </row>
    <row r="115" spans="1:12" s="1" customFormat="1" ht="38.25">
      <c r="A115" s="156" t="str">
        <f t="shared" si="3"/>
        <v>C</v>
      </c>
      <c r="B115" s="202">
        <f t="shared" si="2"/>
        <v>0.83872469936877747</v>
      </c>
      <c r="C115" s="203">
        <f t="shared" si="4"/>
        <v>2.2968578883462592E-3</v>
      </c>
      <c r="E115" s="162" t="s">
        <v>649</v>
      </c>
      <c r="F115" s="30" t="str">
        <f>VLOOKUP(E115,PLAN.A!$E$10:$K$409,2,FALSE)</f>
        <v>FORNECIMENTO E EXECUÇÃO DE PROTEÇÃO MECÂNICA DE SUPERFICIE HORIZONTAL COM ARGAMASSA DE CIMENTO E AREIA, TRAÇO 1:3, E=3CM. INCLUSO FILME DE POLIETILENO DE 20 A 25 MICRA.</v>
      </c>
      <c r="G115" s="71" t="str">
        <f>VLOOKUP(E115,PLAN.A!$E$10:$K$409,3,FALSE)</f>
        <v>M2</v>
      </c>
      <c r="H115" s="173">
        <f>VLOOKUP(E115,PLAN.A!$E$10:$K$409,7,FALSE)</f>
        <v>5450.84</v>
      </c>
    </row>
    <row r="116" spans="1:12" s="1" customFormat="1" ht="25.5">
      <c r="A116" s="156" t="str">
        <f t="shared" si="0"/>
        <v>C</v>
      </c>
      <c r="B116" s="202">
        <f t="shared" si="2"/>
        <v>0.84100687648703509</v>
      </c>
      <c r="C116" s="203">
        <f t="shared" si="4"/>
        <v>2.2821771182576153E-3</v>
      </c>
      <c r="E116" s="162" t="s">
        <v>1088</v>
      </c>
      <c r="F116" s="30" t="str">
        <f>VLOOKUP(E116,PLAN.A!$E$10:$K$409,2,FALSE)</f>
        <v>FORNECIMENTO E INSTALAÇÃO DE CAIXA PARA PERFILADO COM TOMADA 2P+T - 10A</v>
      </c>
      <c r="G116" s="71" t="str">
        <f>VLOOKUP(E116,PLAN.A!$E$10:$K$409,3,FALSE)</f>
        <v>UNID</v>
      </c>
      <c r="H116" s="173">
        <f>VLOOKUP(E116,PLAN.A!$E$10:$K$409,7,FALSE)</f>
        <v>5416</v>
      </c>
    </row>
    <row r="117" spans="1:12" s="1" customFormat="1" ht="38.25">
      <c r="A117" s="156" t="str">
        <f t="shared" si="0"/>
        <v>C</v>
      </c>
      <c r="B117" s="202">
        <f t="shared" si="2"/>
        <v>0.84328399708287416</v>
      </c>
      <c r="C117" s="203">
        <f t="shared" si="4"/>
        <v>2.2771205958390241E-3</v>
      </c>
      <c r="E117" s="162" t="s">
        <v>845</v>
      </c>
      <c r="F117" s="30" t="str">
        <f>VLOOKUP(E117,PLAN.A!$E$10:$K$409,2,FALSE)</f>
        <v>FORNECIMENTO E ASSENTAMENTO DE TUBO PVC RÍGIDO, DRENAGEM/PLUVIAL, PBV - SÉRIE NORMAL, DN 150 MM (6"), INCLUSIVE CONEXÕES</v>
      </c>
      <c r="G117" s="71" t="str">
        <f>VLOOKUP(E117,PLAN.A!$E$10:$K$409,3,FALSE)</f>
        <v>M</v>
      </c>
      <c r="H117" s="173">
        <f>VLOOKUP(E117,PLAN.A!$E$10:$K$409,7,FALSE)</f>
        <v>5404</v>
      </c>
    </row>
    <row r="118" spans="1:12" s="1" customFormat="1" ht="63.75">
      <c r="A118" s="156" t="str">
        <f t="shared" si="0"/>
        <v>C</v>
      </c>
      <c r="B118" s="202">
        <f t="shared" si="2"/>
        <v>0.84554089158903878</v>
      </c>
      <c r="C118" s="203">
        <f t="shared" si="4"/>
        <v>2.2568945061646581E-3</v>
      </c>
      <c r="E118" s="162" t="s">
        <v>1116</v>
      </c>
      <c r="F118" s="30" t="str">
        <f>VLOOKUP(E118,PLAN.A!$E$10:$K$409,2,FALSE)</f>
        <v>FORNECIMENTO E INSTALAÇÃO DE CABO DE COBRE FLEXÍVEL ISOLADO, 16,0 MM2, ANTI-CHAMA 0,6/1KV, VÁRIAS CORES CONF. NORMA, ISOLAMENTO DUPLO EM PVC, SEM CHUMBO, NÃO PROPAGANTE DE CHAMA, BAIXA EMISSÃO DE FUMAÇAS E GASES TÓXICOS, SEGUNDO ORIENTAÇÕES DE CORES E OUTRAS DIRETRIZES DA NBR 5410/2004</v>
      </c>
      <c r="G118" s="71" t="str">
        <f>VLOOKUP(E118,PLAN.A!$E$10:$K$409,3,FALSE)</f>
        <v>M</v>
      </c>
      <c r="H118" s="173">
        <f>VLOOKUP(E118,PLAN.A!$E$10:$K$409,7,FALSE)</f>
        <v>5356</v>
      </c>
    </row>
    <row r="119" spans="1:12" s="1" customFormat="1" ht="25.5">
      <c r="A119" s="156" t="str">
        <f t="shared" si="0"/>
        <v>C</v>
      </c>
      <c r="B119" s="202">
        <f t="shared" si="2"/>
        <v>0.8477728953635979</v>
      </c>
      <c r="C119" s="203">
        <f t="shared" si="4"/>
        <v>2.2320037745591419E-3</v>
      </c>
      <c r="E119" s="162" t="s">
        <v>624</v>
      </c>
      <c r="F119" s="30" t="str">
        <f>VLOOKUP(E119,PLAN.A!$E$10:$K$409,2,FALSE)</f>
        <v>CURA ÚMIDA EM LAJE, COM UTILIZAÇÃO DE MANTA GEOTEXTIL NÃO TECIDO, 100% POLIÉSTER E ASPERSÃO DE ÁGUA</v>
      </c>
      <c r="G119" s="71" t="str">
        <f>VLOOKUP(E119,PLAN.A!$E$10:$K$409,3,FALSE)</f>
        <v>M2</v>
      </c>
      <c r="H119" s="173">
        <f>VLOOKUP(E119,PLAN.A!$E$10:$K$409,7,FALSE)</f>
        <v>5296.93</v>
      </c>
      <c r="I119" s="121"/>
      <c r="J119" s="121"/>
      <c r="K119" s="197"/>
      <c r="L119" s="197"/>
    </row>
    <row r="120" spans="1:12" s="1" customFormat="1" ht="63.75">
      <c r="A120" s="156" t="str">
        <f t="shared" si="0"/>
        <v>C</v>
      </c>
      <c r="B120" s="202">
        <f t="shared" si="2"/>
        <v>0.84998800613951031</v>
      </c>
      <c r="C120" s="203">
        <f t="shared" si="4"/>
        <v>2.215110775912364E-3</v>
      </c>
      <c r="E120" s="162" t="s">
        <v>1008</v>
      </c>
      <c r="F120" s="30" t="str">
        <f>VLOOKUP(E120,PLAN.A!$E$10:$K$409,2,FALSE)</f>
        <v>J8, J9, J10, J11, J12 E J13 - FORNECIMENTO E INSTALAÇÃO DE VIDRO FIXO TEMPERADOS LISOS E INCOLORES 6MM FIXADOS EM PERFIL U; ALUMÍNIO ANODIZADO COR PRETO FOSCO, PERFIS MONTANTES QUADRADOS DE 2" - ESPESSURA DA CHAPA DE 2MM; DE ACORDO COM DETALHES DO PROJETO.</v>
      </c>
      <c r="G120" s="71" t="str">
        <f>VLOOKUP(E120,PLAN.A!$E$10:$K$409,3,FALSE)</f>
        <v>M2</v>
      </c>
      <c r="H120" s="173">
        <f>VLOOKUP(E120,PLAN.A!$E$10:$K$409,7,FALSE)</f>
        <v>5256.84</v>
      </c>
      <c r="I120" s="121"/>
      <c r="J120" s="121"/>
      <c r="K120" s="121"/>
      <c r="L120" s="121"/>
    </row>
    <row r="121" spans="1:12" s="1" customFormat="1" ht="25.5">
      <c r="A121" s="156" t="str">
        <f t="shared" si="0"/>
        <v>C</v>
      </c>
      <c r="B121" s="202">
        <f t="shared" si="2"/>
        <v>0.85218118003566334</v>
      </c>
      <c r="C121" s="203">
        <f t="shared" si="4"/>
        <v>2.1931738961530412E-3</v>
      </c>
      <c r="E121" s="162" t="s">
        <v>713</v>
      </c>
      <c r="F121" s="30" t="str">
        <f>VLOOKUP(E121,PLAN.A!$E$10:$K$409,2,FALSE)</f>
        <v>FORNECIMENTO E APLICA DE FUNDO SELADOR ACRÍLICO, APLICAÇÃO MANUAL EM PAREDE.</v>
      </c>
      <c r="G121" s="71" t="str">
        <f>VLOOKUP(E121,PLAN.A!$E$10:$K$409,3,FALSE)</f>
        <v>M2</v>
      </c>
      <c r="H121" s="173">
        <f>VLOOKUP(E121,PLAN.A!$E$10:$K$409,7,FALSE)</f>
        <v>5204.78</v>
      </c>
      <c r="I121" s="121"/>
      <c r="J121" s="121"/>
      <c r="K121" s="121"/>
      <c r="L121" s="121"/>
    </row>
    <row r="122" spans="1:12" s="1" customFormat="1" ht="38.25">
      <c r="A122" s="156" t="str">
        <f t="shared" si="0"/>
        <v>C</v>
      </c>
      <c r="B122" s="202">
        <f t="shared" si="2"/>
        <v>0.85434284336961119</v>
      </c>
      <c r="C122" s="203">
        <f t="shared" si="4"/>
        <v>2.1616633339478523E-3</v>
      </c>
      <c r="E122" s="162" t="s">
        <v>1281</v>
      </c>
      <c r="F122" s="30" t="str">
        <f>VLOOKUP(E122,PLAN.A!$E$10:$K$409,2,FALSE)</f>
        <v>BOTA-FORA EM CAÇAMBA ALUGADA, INCLUSIVE TRANSPORTE HORIZONTAL E VERTICAL NO INTERIOR DA OBRA E CARGA. (MOVIMENTAÇÃO EM CAÇAMBA ALUGADA)</v>
      </c>
      <c r="G122" s="71" t="str">
        <f>VLOOKUP(E122,PLAN.A!$E$10:$K$409,3,FALSE)</f>
        <v>M3</v>
      </c>
      <c r="H122" s="173">
        <f>VLOOKUP(E122,PLAN.A!$E$10:$K$409,7,FALSE)</f>
        <v>5130</v>
      </c>
      <c r="I122" s="121"/>
      <c r="J122" s="121"/>
      <c r="K122" s="121"/>
      <c r="L122" s="121"/>
    </row>
    <row r="123" spans="1:12" s="1" customFormat="1" ht="25.5">
      <c r="A123" s="156" t="str">
        <f t="shared" si="0"/>
        <v>C</v>
      </c>
      <c r="B123" s="202">
        <f t="shared" si="2"/>
        <v>0.8564980301410946</v>
      </c>
      <c r="C123" s="203">
        <f t="shared" si="4"/>
        <v>2.1551867714833728E-3</v>
      </c>
      <c r="E123" s="162" t="s">
        <v>705</v>
      </c>
      <c r="F123" s="30" t="str">
        <f>VLOOKUP(E123,PLAN.A!$E$10:$K$409,2,FALSE)</f>
        <v>FORNECIMENTO E APLICA DE FUNDO SELADOR ACRÍLICO, APLICAÇÃO MANUAL EM TETO.</v>
      </c>
      <c r="G123" s="71" t="str">
        <f>VLOOKUP(E123,PLAN.A!$E$10:$K$409,3,FALSE)</f>
        <v>M2</v>
      </c>
      <c r="H123" s="173">
        <f>VLOOKUP(E123,PLAN.A!$E$10:$K$409,7,FALSE)</f>
        <v>5114.63</v>
      </c>
    </row>
    <row r="124" spans="1:12" s="1" customFormat="1" ht="38.25">
      <c r="A124" s="156" t="str">
        <f t="shared" si="0"/>
        <v>C</v>
      </c>
      <c r="B124" s="202">
        <f t="shared" si="2"/>
        <v>0.85854707629324301</v>
      </c>
      <c r="C124" s="203">
        <f t="shared" si="4"/>
        <v>2.0490461521484558E-3</v>
      </c>
      <c r="E124" s="162" t="s">
        <v>1285</v>
      </c>
      <c r="F124" s="30" t="str">
        <f>VLOOKUP(E124,PLAN.A!$E$10:$K$409,2,FALSE)</f>
        <v>EXECUÇÃO DE LIMPEZA FINAL DE OBRA, CONSIDERANDO LIMPEZA DE ESQUADRIAS E VIDROS, REVESTIMENTOS CERÂMICOS DE PAREDE, PISO, LOUÇAS, METAIS E DEMAIS EQUIPAMENTOS INSTALADOS</v>
      </c>
      <c r="G124" s="71" t="str">
        <f>VLOOKUP(E124,PLAN.A!$E$10:$K$409,3,FALSE)</f>
        <v>UNID</v>
      </c>
      <c r="H124" s="173">
        <f>VLOOKUP(E124,PLAN.A!$E$10:$K$409,7,FALSE)</f>
        <v>4862.74</v>
      </c>
    </row>
    <row r="125" spans="1:12" s="1" customFormat="1" ht="25.5">
      <c r="A125" s="156" t="str">
        <f t="shared" si="0"/>
        <v>C</v>
      </c>
      <c r="B125" s="202">
        <f t="shared" si="2"/>
        <v>0.86058571022297781</v>
      </c>
      <c r="C125" s="203">
        <f t="shared" si="4"/>
        <v>2.0386339297348397E-3</v>
      </c>
      <c r="E125" s="162" t="s">
        <v>598</v>
      </c>
      <c r="F125" s="30" t="str">
        <f>VLOOKUP(E125,PLAN.A!$E$10:$K$409,2,FALSE)</f>
        <v>FORNECIMENTO E EXECUÇÃO DE LASTRO DE CONCRETO, E = 5CM, PREPARO MECÂNICO, INCLUSIVE LANÇAMENTO</v>
      </c>
      <c r="G125" s="71" t="str">
        <f>VLOOKUP(E125,PLAN.A!$E$10:$K$409,3,FALSE)</f>
        <v>M3</v>
      </c>
      <c r="H125" s="173">
        <f>VLOOKUP(E125,PLAN.A!$E$10:$K$409,7,FALSE)</f>
        <v>4838.03</v>
      </c>
    </row>
    <row r="126" spans="1:12" s="1" customFormat="1" ht="25.5">
      <c r="A126" s="156" t="str">
        <f t="shared" si="0"/>
        <v>C</v>
      </c>
      <c r="B126" s="202">
        <f t="shared" si="2"/>
        <v>0.86259546719593383</v>
      </c>
      <c r="C126" s="203">
        <f t="shared" si="4"/>
        <v>2.0097569729560002E-3</v>
      </c>
      <c r="E126" s="162" t="s">
        <v>795</v>
      </c>
      <c r="F126" s="30" t="str">
        <f>VLOOKUP(E126,PLAN.A!$E$10:$K$409,2,FALSE)</f>
        <v>FORNECIMENTO E ASSENTAMENTO DE TUBO PVC RÍGIDO SOLDÁVEL, ÁGUA FRIA, DN 85 MM (3"), INCLUSIVE CONEXÕES</v>
      </c>
      <c r="G126" s="71" t="str">
        <f>VLOOKUP(E126,PLAN.A!$E$10:$K$409,3,FALSE)</f>
        <v>M</v>
      </c>
      <c r="H126" s="173">
        <f>VLOOKUP(E126,PLAN.A!$E$10:$K$409,7,FALSE)</f>
        <v>4769.5</v>
      </c>
    </row>
    <row r="127" spans="1:12" s="1" customFormat="1" ht="63.75">
      <c r="A127" s="156" t="str">
        <f t="shared" si="0"/>
        <v>C</v>
      </c>
      <c r="B127" s="202">
        <f t="shared" si="2"/>
        <v>0.86460013393632174</v>
      </c>
      <c r="C127" s="203">
        <f t="shared" si="4"/>
        <v>2.0046667403879515E-3</v>
      </c>
      <c r="E127" s="162" t="s">
        <v>684</v>
      </c>
      <c r="F127" s="30" t="str">
        <f>VLOOKUP(E127,PLAN.A!$E$10:$K$409,2,FALSE)</f>
        <v>FORNECIMENTO E ASSENTAMENTO DE PORCELANATO CIMENTÍCIO ACETINADO BORDA RETIFICADA 61X61CM, COR CINZA. COEFICIENTE DE ATRIVO POL - &lt;0.4. APARÊNCIA UNIFORME. PORCELANATO DE USO COMERCIAL DE TRÁFEGO INTENSO. ASSENTADO COM ARGAMASSA INDUSTRIALIZADA AC-III, COM REJUNTE INTERNO FLEXÍVEL.</v>
      </c>
      <c r="G127" s="71" t="str">
        <f>VLOOKUP(E127,PLAN.A!$E$10:$K$409,3,FALSE)</f>
        <v>M2</v>
      </c>
      <c r="H127" s="173">
        <f>VLOOKUP(E127,PLAN.A!$E$10:$K$409,7,FALSE)</f>
        <v>4757.42</v>
      </c>
    </row>
    <row r="128" spans="1:12" s="1" customFormat="1" ht="25.5">
      <c r="A128" s="156" t="str">
        <f t="shared" si="0"/>
        <v>C</v>
      </c>
      <c r="B128" s="202">
        <f t="shared" si="2"/>
        <v>0.86659835361062598</v>
      </c>
      <c r="C128" s="203">
        <f t="shared" si="4"/>
        <v>1.9982196743042473E-3</v>
      </c>
      <c r="E128" s="162" t="s">
        <v>596</v>
      </c>
      <c r="F128" s="30" t="str">
        <f>VLOOKUP(E128,PLAN.A!$E$10:$K$409,2,FALSE)</f>
        <v>ESCAVAÇÃO MANUAL/MECÂNICA DE MATERIAL DE 1ª CATEGORIA MEDIDO "IN SITU"</v>
      </c>
      <c r="G128" s="71" t="str">
        <f>VLOOKUP(E128,PLAN.A!$E$10:$K$409,3,FALSE)</f>
        <v>M3</v>
      </c>
      <c r="H128" s="173">
        <f>VLOOKUP(E128,PLAN.A!$E$10:$K$409,7,FALSE)</f>
        <v>4742.12</v>
      </c>
    </row>
    <row r="129" spans="1:8" s="1" customFormat="1" ht="51">
      <c r="A129" s="156" t="str">
        <f t="shared" si="0"/>
        <v>C</v>
      </c>
      <c r="B129" s="202">
        <f t="shared" si="2"/>
        <v>0.86858581974725335</v>
      </c>
      <c r="C129" s="203">
        <f t="shared" si="4"/>
        <v>1.9874661366273763E-3</v>
      </c>
      <c r="E129" s="162" t="s">
        <v>1094</v>
      </c>
      <c r="F129" s="30" t="str">
        <f>VLOOKUP(E129,PLAN.A!$E$10:$K$409,2,FALSE)</f>
        <v>FORNECIMENTO E INSTALAÇÃO DE PROJETOR DE EMBUTIR NO SOLO, 6W, IP 67, CORPO EM ALUMÍNIO, PINTURA ELETROSTÁTICA PRETA, VISOR EM VIDRO TEMPERADO, DRIVER INCLUSO, ÂNGULO DE ABERTURA &lt;=30º, TEMPERATURA DE COR &gt;=3000K, FLUXO LUMINOSO &gt;=800LM 5410/2004</v>
      </c>
      <c r="G129" s="71" t="str">
        <f>VLOOKUP(E129,PLAN.A!$E$10:$K$409,3,FALSE)</f>
        <v>UNID</v>
      </c>
      <c r="H129" s="173">
        <f>VLOOKUP(E129,PLAN.A!$E$10:$K$409,7,FALSE)</f>
        <v>4716.6000000000004</v>
      </c>
    </row>
    <row r="130" spans="1:8" s="1" customFormat="1" ht="51">
      <c r="A130" s="156" t="str">
        <f t="shared" si="0"/>
        <v>C</v>
      </c>
      <c r="B130" s="202">
        <f t="shared" si="2"/>
        <v>0.87053462876999055</v>
      </c>
      <c r="C130" s="203">
        <f t="shared" si="4"/>
        <v>1.9488090227372441E-3</v>
      </c>
      <c r="E130" s="162" t="s">
        <v>831</v>
      </c>
      <c r="F130" s="30" t="str">
        <f>VLOOKUP(E130,PLAN.A!$E$10:$K$409,2,FALSE)</f>
        <v>ABRIGO PARA HIDRANTE, 75X45X17CM, COM REGISTRO GLOBO ANGULAR 45 GRAUS 2 1/2", ADAPTADOR STORZ 2 1/2", MANGUEIRA DE INCÊNDIO 15M 2 1/2" E ESGUICHO EM LATÃO 2 1/2" - FORNECIMENTO E INSTALAÇÃO. AF_10/2020</v>
      </c>
      <c r="G130" s="71" t="str">
        <f>VLOOKUP(E130,PLAN.A!$E$10:$K$409,3,FALSE)</f>
        <v>UN</v>
      </c>
      <c r="H130" s="173">
        <f>VLOOKUP(E130,PLAN.A!$E$10:$K$409,7,FALSE)</f>
        <v>4624.8599999999997</v>
      </c>
    </row>
    <row r="131" spans="1:8" s="1" customFormat="1" ht="63.75">
      <c r="A131" s="156" t="str">
        <f t="shared" si="0"/>
        <v>C</v>
      </c>
      <c r="B131" s="202">
        <f t="shared" si="2"/>
        <v>0.87246389011981129</v>
      </c>
      <c r="C131" s="203">
        <f t="shared" si="4"/>
        <v>1.9292613498207063E-3</v>
      </c>
      <c r="E131" s="162" t="s">
        <v>590</v>
      </c>
      <c r="F131" s="30" t="str">
        <f>VLOOKUP(E131,PLAN.A!$E$10:$K$409,2,FALSE)</f>
        <v>FORNECIMENTO, CORTE, DOBRA E MONTAGEM DE ARMAÇÕES DE AÇO CA-50/60 NAS FORMAS, INCLUSIVE INSTALAÇÃO DE ESPAÇADORES E DISTANCIADORES E PONTEIRA DE PROTEÇÃO COM A FUNÇÃO DE PREVENIR ACIDENTES DE OBRAS ATRAVÉS DA PROTEÇÃO DE PONTAS DOS VERGALHÕES.</v>
      </c>
      <c r="G131" s="71" t="str">
        <f>VLOOKUP(E131,PLAN.A!$E$10:$K$409,3,FALSE)</f>
        <v>KG</v>
      </c>
      <c r="H131" s="173">
        <f>VLOOKUP(E131,PLAN.A!$E$10:$K$409,7,FALSE)</f>
        <v>4578.47</v>
      </c>
    </row>
    <row r="132" spans="1:8" s="1" customFormat="1" ht="25.5">
      <c r="A132" s="156" t="str">
        <f t="shared" si="0"/>
        <v>C</v>
      </c>
      <c r="B132" s="202">
        <f t="shared" si="2"/>
        <v>0.8743639837628141</v>
      </c>
      <c r="C132" s="203">
        <f t="shared" si="4"/>
        <v>1.9000936430027978E-3</v>
      </c>
      <c r="E132" s="162" t="s">
        <v>688</v>
      </c>
      <c r="F132" s="30" t="str">
        <f>VLOOKUP(E132,PLAN.A!$E$10:$K$409,2,FALSE)</f>
        <v>FORNECIMENTO E INSTALAÇÃO DE SOLEIRA EM GRANITO POLIDO, ESPESSURA 2CM</v>
      </c>
      <c r="G132" s="71" t="str">
        <f>VLOOKUP(E132,PLAN.A!$E$10:$K$409,3,FALSE)</f>
        <v>M2</v>
      </c>
      <c r="H132" s="173">
        <f>VLOOKUP(E132,PLAN.A!$E$10:$K$409,7,FALSE)</f>
        <v>4509.25</v>
      </c>
    </row>
    <row r="133" spans="1:8" s="1" customFormat="1" ht="25.5">
      <c r="A133" s="156" t="str">
        <f t="shared" si="0"/>
        <v>C</v>
      </c>
      <c r="B133" s="202">
        <f t="shared" si="2"/>
        <v>0.87626321358323711</v>
      </c>
      <c r="C133" s="203">
        <f t="shared" si="4"/>
        <v>1.8992298204229549E-3</v>
      </c>
      <c r="E133" s="162" t="s">
        <v>1104</v>
      </c>
      <c r="F133" s="30" t="str">
        <f>VLOOKUP(E133,PLAN.A!$E$10:$K$409,2,FALSE)</f>
        <v>FORNECIMENTO E INSTALAÇÃO DE TOMADA ESTANQUE 2P+T - 20A, CAIXA E ESPELHO COM TOMADA. REF. COMERCIAL LINHA AQUATIC</v>
      </c>
      <c r="G133" s="71" t="str">
        <f>VLOOKUP(E133,PLAN.A!$E$10:$K$409,3,FALSE)</f>
        <v>UNID</v>
      </c>
      <c r="H133" s="173">
        <f>VLOOKUP(E133,PLAN.A!$E$10:$K$409,7,FALSE)</f>
        <v>4507.2</v>
      </c>
    </row>
    <row r="134" spans="1:8" s="1" customFormat="1" ht="63.75">
      <c r="A134" s="156" t="str">
        <f t="shared" si="0"/>
        <v>C</v>
      </c>
      <c r="B134" s="202">
        <f t="shared" si="2"/>
        <v>0.87815345964882974</v>
      </c>
      <c r="C134" s="203">
        <f t="shared" si="4"/>
        <v>1.8902460655925908E-3</v>
      </c>
      <c r="E134" s="162" t="s">
        <v>942</v>
      </c>
      <c r="F134" s="30" t="str">
        <f>VLOOKUP(E134,PLAN.A!$E$10:$K$409,2,FALSE)</f>
        <v>ELABORAÇÃO DE PROJETO EXECUTIVO DE PREVENÇÃO E COMBATE A INCÊNDIO E PÂNICO, COM APRESENTAÇÃO DE MEMORIAL DE CÁLCULO, SEGUINDO DIRETRIZES ESTABELECIDAS PELA FISCALIZAÇÃO. INCLUSIVE EMISSÃO DE ANOTAÇÃO DE RESPONSABILIDADE TÉCNICA E APROVAÇÃO NO CBMG</v>
      </c>
      <c r="G134" s="71" t="str">
        <f>VLOOKUP(E134,PLAN.A!$E$10:$K$409,3,FALSE)</f>
        <v>UNID</v>
      </c>
      <c r="H134" s="173">
        <f>VLOOKUP(E134,PLAN.A!$E$10:$K$409,7,FALSE)</f>
        <v>4485.88</v>
      </c>
    </row>
    <row r="135" spans="1:8" s="1" customFormat="1" ht="38.25">
      <c r="A135" s="156" t="str">
        <f t="shared" si="0"/>
        <v>C</v>
      </c>
      <c r="B135" s="202">
        <f t="shared" si="2"/>
        <v>0.88000429854970674</v>
      </c>
      <c r="C135" s="203">
        <f t="shared" si="4"/>
        <v>1.8508389008770345E-3</v>
      </c>
      <c r="E135" s="162" t="s">
        <v>1062</v>
      </c>
      <c r="F135" s="30" t="str">
        <f>VLOOKUP(E135,PLAN.A!$E$10:$K$409,2,FALSE)</f>
        <v>FORNECIMENTO E INSTALAÇÃO DE MULTIMEDIDOR DE ENERGIA COM MEMÓRIA DE MASSA, REF. COMERCIAL MMW02 - M, INCLUÍNDO TCS  DE MEDIÇÃO</v>
      </c>
      <c r="G135" s="71" t="str">
        <f>VLOOKUP(E135,PLAN.A!$E$10:$K$409,3,FALSE)</f>
        <v>UNID</v>
      </c>
      <c r="H135" s="173">
        <f>VLOOKUP(E135,PLAN.A!$E$10:$K$409,7,FALSE)</f>
        <v>4392.3599999999997</v>
      </c>
    </row>
    <row r="136" spans="1:8" s="1" customFormat="1" ht="25.5">
      <c r="A136" s="156" t="str">
        <f t="shared" si="0"/>
        <v>C</v>
      </c>
      <c r="B136" s="202">
        <f t="shared" si="2"/>
        <v>0.88184323776782536</v>
      </c>
      <c r="C136" s="203">
        <f t="shared" si="4"/>
        <v>1.838939218118616E-3</v>
      </c>
      <c r="E136" s="162" t="s">
        <v>871</v>
      </c>
      <c r="F136" s="30" t="str">
        <f>VLOOKUP(E136,PLAN.A!$E$10:$K$409,2,FALSE)</f>
        <v>PINTURA COM VERNIZ ACRÍLICO EM ALVENARIA OU CONCRETO, DUAS (2) DEMÃOS, INCLUSIVE PREPARAÇÃO DA SUPERFÍCIE COM LIXAMENTO</v>
      </c>
      <c r="G136" s="71" t="str">
        <f>VLOOKUP(E136,PLAN.A!$E$10:$K$409,3,FALSE)</f>
        <v>M2</v>
      </c>
      <c r="H136" s="173">
        <f>VLOOKUP(E136,PLAN.A!$E$10:$K$409,7,FALSE)</f>
        <v>4364.12</v>
      </c>
    </row>
    <row r="137" spans="1:8" s="1" customFormat="1" ht="51">
      <c r="A137" s="156" t="str">
        <f t="shared" si="0"/>
        <v>C</v>
      </c>
      <c r="B137" s="202">
        <f t="shared" si="2"/>
        <v>0.88367112848445939</v>
      </c>
      <c r="C137" s="203">
        <f t="shared" si="4"/>
        <v>1.8278907166339935E-3</v>
      </c>
      <c r="E137" s="162" t="s">
        <v>1329</v>
      </c>
      <c r="F137" s="30" t="str">
        <f>VLOOKUP(E137,PLAN.A!$E$10:$K$409,2,FALSE)</f>
        <v>CANALETA PARA DRENAGEM, EM CONCRETO COM FCK 15MPA, MOLDADA IN LOCO, SEÇÃO 15X15CM, FORMA EM MADEIRA, EXCLUSIVE TAMPA, INCLUSIVE ESCAVAÇÃO, REATERRO COM TRANSPORTE E RETIRADA DO MATERIAL ESCAVADO (EM CAÇAMBA)</v>
      </c>
      <c r="G137" s="71" t="str">
        <f>VLOOKUP(E137,PLAN.A!$E$10:$K$409,3,FALSE)</f>
        <v>M</v>
      </c>
      <c r="H137" s="173">
        <f>VLOOKUP(E137,PLAN.A!$E$10:$K$409,7,FALSE)</f>
        <v>4337.8999999999996</v>
      </c>
    </row>
    <row r="138" spans="1:8" s="1" customFormat="1" ht="25.5">
      <c r="A138" s="156" t="str">
        <f t="shared" si="0"/>
        <v>C</v>
      </c>
      <c r="B138" s="202">
        <f t="shared" si="2"/>
        <v>0.88548583010511828</v>
      </c>
      <c r="C138" s="203">
        <f t="shared" ref="C138:C201" si="5">H138/$H$347</f>
        <v>1.8147016206588344E-3</v>
      </c>
      <c r="E138" s="162" t="s">
        <v>1128</v>
      </c>
      <c r="F138" s="30" t="str">
        <f>VLOOKUP(E138,PLAN.A!$E$10:$K$409,2,FALSE)</f>
        <v>CABO ELETRÔNICO CATEGORIA 5E, INSTALADO EM EDIFICAÇÃO RESIDENCIAL - FORNECIMENTO E INSTALAÇÃO. AF_11/2019</v>
      </c>
      <c r="G138" s="71" t="str">
        <f>VLOOKUP(E138,PLAN.A!$E$10:$K$409,3,FALSE)</f>
        <v>M</v>
      </c>
      <c r="H138" s="173">
        <f>VLOOKUP(E138,PLAN.A!$E$10:$K$409,7,FALSE)</f>
        <v>4306.6000000000004</v>
      </c>
    </row>
    <row r="139" spans="1:8" s="1" customFormat="1" ht="25.5">
      <c r="A139" s="156" t="str">
        <f t="shared" si="0"/>
        <v>C</v>
      </c>
      <c r="B139" s="202">
        <f t="shared" si="2"/>
        <v>0.88729518023955078</v>
      </c>
      <c r="C139" s="203">
        <f t="shared" si="5"/>
        <v>1.8093501344324915E-3</v>
      </c>
      <c r="E139" s="162" t="s">
        <v>1155</v>
      </c>
      <c r="F139" s="30" t="str">
        <f>VLOOKUP(E139,PLAN.A!$E$10:$K$409,2,FALSE)</f>
        <v>HASTE DE ATERRAMENTO, DIÂMETRO 5/8", COM 3 METROS - FORNECIMENTO E INSTALAÇÃO. AF_08/2023</v>
      </c>
      <c r="G139" s="71" t="str">
        <f>VLOOKUP(E139,PLAN.A!$E$10:$K$409,3,FALSE)</f>
        <v>UN</v>
      </c>
      <c r="H139" s="173">
        <f>VLOOKUP(E139,PLAN.A!$E$10:$K$409,7,FALSE)</f>
        <v>4293.8999999999996</v>
      </c>
    </row>
    <row r="140" spans="1:8" s="1" customFormat="1" ht="38.25">
      <c r="A140" s="156" t="str">
        <f t="shared" si="0"/>
        <v>C</v>
      </c>
      <c r="B140" s="202">
        <f t="shared" si="2"/>
        <v>0.88907849771106484</v>
      </c>
      <c r="C140" s="203">
        <f t="shared" si="5"/>
        <v>1.7833174715141098E-3</v>
      </c>
      <c r="E140" s="162" t="s">
        <v>1330</v>
      </c>
      <c r="F140" s="30" t="str">
        <f>VLOOKUP(E140,PLAN.A!$E$10:$K$409,2,FALSE)</f>
        <v>FORNECIMENTO E INSTALAÇÃO DE GRELHA LINEAR ANTI INSETOS, LARGURA 15CM, EM ALUMÍNIO, INCLUSIVE REQUADRO/SUPORTE E DEMAIS MATERIAIS ACESSÓRIOS PARA INSTALAÇÃO</v>
      </c>
      <c r="G140" s="71" t="str">
        <f>VLOOKUP(E140,PLAN.A!$E$10:$K$409,3,FALSE)</f>
        <v>M</v>
      </c>
      <c r="H140" s="173">
        <f>VLOOKUP(E140,PLAN.A!$E$10:$K$409,7,FALSE)</f>
        <v>4232.12</v>
      </c>
    </row>
    <row r="141" spans="1:8" s="1" customFormat="1" ht="38.25">
      <c r="A141" s="156" t="str">
        <f t="shared" si="0"/>
        <v>C</v>
      </c>
      <c r="B141" s="202">
        <f t="shared" si="2"/>
        <v>0.89085042957959981</v>
      </c>
      <c r="C141" s="203">
        <f t="shared" si="5"/>
        <v>1.771931868534915E-3</v>
      </c>
      <c r="E141" s="162" t="s">
        <v>801</v>
      </c>
      <c r="F141" s="30" t="str">
        <f>VLOOKUP(E141,PLAN.A!$E$10:$K$409,2,FALSE)</f>
        <v>REGISTRO DE GAVETA BRUTO, LATÃO, ROSCÁVEL, 1 1/2", COM ACABAMENTO E CANOPLA CROMADOS - FORNECIMENTO E INSTALAÇÃO. AF_08/2021</v>
      </c>
      <c r="G141" s="71" t="str">
        <f>VLOOKUP(E141,PLAN.A!$E$10:$K$409,3,FALSE)</f>
        <v>UN</v>
      </c>
      <c r="H141" s="173">
        <f>VLOOKUP(E141,PLAN.A!$E$10:$K$409,7,FALSE)</f>
        <v>4205.1000000000004</v>
      </c>
    </row>
    <row r="142" spans="1:8" s="1" customFormat="1" ht="25.5">
      <c r="A142" s="156" t="str">
        <f t="shared" si="0"/>
        <v>C</v>
      </c>
      <c r="B142" s="202">
        <f t="shared" si="2"/>
        <v>0.89259110792581919</v>
      </c>
      <c r="C142" s="203">
        <f t="shared" si="5"/>
        <v>1.7406783462193375E-3</v>
      </c>
      <c r="E142" s="162" t="s">
        <v>889</v>
      </c>
      <c r="F142" s="30" t="str">
        <f>VLOOKUP(E142,PLAN.A!$E$10:$K$409,2,FALSE)</f>
        <v>MONTAGEM E DESMONTAGEM DE FÔRMA DE LAJE MACIÇA, PÉ-DIREITO SIMPLES, EM MADEIRA SERRADA, 1 UTILIZAÇÃO. AF_09/2020</v>
      </c>
      <c r="G142" s="71" t="str">
        <f>VLOOKUP(E142,PLAN.A!$E$10:$K$409,3,FALSE)</f>
        <v>M2</v>
      </c>
      <c r="H142" s="173">
        <f>VLOOKUP(E142,PLAN.A!$E$10:$K$409,7,FALSE)</f>
        <v>4130.93</v>
      </c>
    </row>
    <row r="143" spans="1:8" s="1" customFormat="1" ht="38.25">
      <c r="A143" s="156" t="str">
        <f t="shared" si="0"/>
        <v>C</v>
      </c>
      <c r="B143" s="202">
        <f t="shared" si="2"/>
        <v>0.89432355256803364</v>
      </c>
      <c r="C143" s="203">
        <f t="shared" si="5"/>
        <v>1.7324446422143978E-3</v>
      </c>
      <c r="E143" s="162" t="s">
        <v>611</v>
      </c>
      <c r="F143" s="30" t="str">
        <f>VLOOKUP(E143,PLAN.A!$E$10:$K$409,2,FALSE)</f>
        <v>FORNECIMENTO, LANÇAMENTO E EXECUÇÃO DE CONCRETO, FCK  25 MPA, COM CONTROLE TECNOLÓGICO, INCLUSIVE ADENSAMENTO E CURA. CONSIDERADO PERDAS NO PREÇO UNITÁRIO.</v>
      </c>
      <c r="G143" s="71" t="str">
        <f>VLOOKUP(E143,PLAN.A!$E$10:$K$409,3,FALSE)</f>
        <v>M3</v>
      </c>
      <c r="H143" s="173">
        <f>VLOOKUP(E143,PLAN.A!$E$10:$K$409,7,FALSE)</f>
        <v>4111.3900000000003</v>
      </c>
    </row>
    <row r="144" spans="1:8" s="1" customFormat="1" ht="25.5">
      <c r="A144" s="156" t="str">
        <f t="shared" si="0"/>
        <v>C</v>
      </c>
      <c r="B144" s="202">
        <f t="shared" si="2"/>
        <v>0.89604639403142139</v>
      </c>
      <c r="C144" s="203">
        <f t="shared" si="5"/>
        <v>1.722841463387756E-3</v>
      </c>
      <c r="E144" s="162" t="s">
        <v>1140</v>
      </c>
      <c r="F144" s="30" t="str">
        <f>VLOOKUP(E144,PLAN.A!$E$10:$K$409,2,FALSE)</f>
        <v>ENCHIMENTO DE AREIA PARA DRENO, LANÇAMENTO MECANIZADO. AF_07/2021</v>
      </c>
      <c r="G144" s="71" t="str">
        <f>VLOOKUP(E144,PLAN.A!$E$10:$K$409,3,FALSE)</f>
        <v>M3</v>
      </c>
      <c r="H144" s="173">
        <f>VLOOKUP(E144,PLAN.A!$E$10:$K$409,7,FALSE)</f>
        <v>4088.6</v>
      </c>
    </row>
    <row r="145" spans="1:9" s="1" customFormat="1" ht="51">
      <c r="A145" s="156" t="str">
        <f t="shared" si="0"/>
        <v>C</v>
      </c>
      <c r="B145" s="202">
        <f t="shared" si="2"/>
        <v>0.89776751627718687</v>
      </c>
      <c r="C145" s="203">
        <f t="shared" si="5"/>
        <v>1.721122245765435E-3</v>
      </c>
      <c r="E145" s="162" t="s">
        <v>744</v>
      </c>
      <c r="F145" s="30" t="str">
        <f>VLOOKUP(E145,PLAN.A!$E$10:$K$409,2,FALSE)</f>
        <v>P1 - FORNECIMENTO E INSTALAÇÃO DE PORTA DE CORRER EM MDF ULTRA, DIMENSÕES 100 X 210CM, COR BRANCO CARRARA. INCLUSO PUXADOR VERTICAL EM AÇO INOX E PROTEÇÃO ANTI-IMPACTO 40X100, DE ACORDO COM DETALHES DO PROJETO.</v>
      </c>
      <c r="G145" s="71" t="str">
        <f>VLOOKUP(E145,PLAN.A!$E$10:$K$409,3,FALSE)</f>
        <v>UNID</v>
      </c>
      <c r="H145" s="173">
        <f>VLOOKUP(E145,PLAN.A!$E$10:$K$409,7,FALSE)</f>
        <v>4084.52</v>
      </c>
    </row>
    <row r="146" spans="1:9" s="1" customFormat="1" ht="102">
      <c r="A146" s="156" t="str">
        <f t="shared" si="0"/>
        <v>C</v>
      </c>
      <c r="B146" s="202">
        <f t="shared" si="2"/>
        <v>0.89942886200042715</v>
      </c>
      <c r="C146" s="203">
        <f t="shared" si="5"/>
        <v>1.6613457232403195E-3</v>
      </c>
      <c r="E146" s="162" t="s">
        <v>967</v>
      </c>
      <c r="F146" s="30" t="str">
        <f>VLOOKUP(E146,PLAN.A!$E$10:$K$409,2,FALSE)</f>
        <v>P6 - 105X210CM - FORNECIMENTO E INSTALAÇÃO DE PORTA VAI E VEM, 2 FOLHAS, REVESTIMENTO DE ABS RÍGIDA (12MM DE ESPESSURA), COR BRANCA, COM VEDAÇÃO. SISTEMA DE FECHAMENTO AUTOMÁTICO POR GRAVIDADE; DOBRADIÇAS EM CHAPA GALVANIZADA OU INOX E APOIO INFERIOR EM NYLON (PARA SUPORTAS A LAVAGEM); VISOR EM AMBAS AS FOLHAS EM ACRÍLICO (3MM DE ESPESSURA) FIXADO EM SEU ENTORNO COM GUARNIÇÃO DE BORRACHA NA COR BRANCA. (REF.: MULTIFLEX PORTAS OU SIMILAR)</v>
      </c>
      <c r="G146" s="71" t="str">
        <f>VLOOKUP(E146,PLAN.A!$E$10:$K$409,3,FALSE)</f>
        <v>UNID</v>
      </c>
      <c r="H146" s="173">
        <f>VLOOKUP(E146,PLAN.A!$E$10:$K$409,7,FALSE)</f>
        <v>3942.66</v>
      </c>
    </row>
    <row r="147" spans="1:9" s="1" customFormat="1" ht="25.5">
      <c r="A147" s="156" t="str">
        <f t="shared" si="0"/>
        <v>C</v>
      </c>
      <c r="B147" s="202">
        <f t="shared" si="2"/>
        <v>0.90108889724160735</v>
      </c>
      <c r="C147" s="203">
        <f t="shared" si="5"/>
        <v>1.6600352411801679E-3</v>
      </c>
      <c r="E147" s="162" t="s">
        <v>945</v>
      </c>
      <c r="F147" s="30" t="str">
        <f>VLOOKUP(E147,PLAN.A!$E$10:$K$409,2,FALSE)</f>
        <v>EXECUÇÃO DE CORTE E SUPRESSÃO DE ÁRVORE, INCLUSIVE REMOÇÃO DE RAÍZES REMANESCENTES</v>
      </c>
      <c r="G147" s="71" t="str">
        <f>VLOOKUP(E147,PLAN.A!$E$10:$K$409,3,FALSE)</f>
        <v>UNID</v>
      </c>
      <c r="H147" s="173">
        <f>VLOOKUP(E147,PLAN.A!$E$10:$K$409,7,FALSE)</f>
        <v>3939.55</v>
      </c>
    </row>
    <row r="148" spans="1:9" s="1" customFormat="1" ht="25.5">
      <c r="A148" s="156" t="str">
        <f t="shared" si="0"/>
        <v>C</v>
      </c>
      <c r="B148" s="202">
        <f t="shared" si="2"/>
        <v>0.90273324883575257</v>
      </c>
      <c r="C148" s="203">
        <f t="shared" si="5"/>
        <v>1.64435159414517E-3</v>
      </c>
      <c r="E148" s="162" t="s">
        <v>1007</v>
      </c>
      <c r="F148" s="30" t="str">
        <f>VLOOKUP(E148,PLAN.A!$E$10:$K$409,2,FALSE)</f>
        <v>FORNECIMENTO E INSTALAÇÃO DE GUICHÊ PASSA PRATOS EM INOX 430, 120X30X60CM, 6 DIVISÕES (REF.: FRITOMAX 120X30)</v>
      </c>
      <c r="G148" s="71" t="str">
        <f>VLOOKUP(E148,PLAN.A!$E$10:$K$409,3,FALSE)</f>
        <v>UNID</v>
      </c>
      <c r="H148" s="173">
        <f>VLOOKUP(E148,PLAN.A!$E$10:$K$409,7,FALSE)</f>
        <v>3902.33</v>
      </c>
    </row>
    <row r="149" spans="1:9" s="1" customFormat="1" ht="25.5">
      <c r="A149" s="156" t="str">
        <f t="shared" si="0"/>
        <v>C</v>
      </c>
      <c r="B149" s="202">
        <f t="shared" si="2"/>
        <v>0.90434540302339739</v>
      </c>
      <c r="C149" s="203">
        <f t="shared" si="5"/>
        <v>1.6121541876447888E-3</v>
      </c>
      <c r="E149" s="162" t="s">
        <v>947</v>
      </c>
      <c r="F149" s="30" t="str">
        <f>VLOOKUP(E149,PLAN.A!$E$10:$K$409,2,FALSE)</f>
        <v>LOCAÇÃO CONVENCIONAL DE OBRA, UTILIZANDO GABARITO DE TÁBUAS CORRIDAS PONTALETADAS A CADA 2,00M</v>
      </c>
      <c r="G149" s="71" t="str">
        <f>VLOOKUP(E149,PLAN.A!$E$10:$K$409,3,FALSE)</f>
        <v>M</v>
      </c>
      <c r="H149" s="173">
        <f>VLOOKUP(E149,PLAN.A!$E$10:$K$409,7,FALSE)</f>
        <v>3825.92</v>
      </c>
    </row>
    <row r="150" spans="1:9" s="1" customFormat="1" ht="38.25">
      <c r="A150" s="156" t="str">
        <f t="shared" si="0"/>
        <v>C</v>
      </c>
      <c r="B150" s="202">
        <f t="shared" si="2"/>
        <v>0.90595379852937774</v>
      </c>
      <c r="C150" s="203">
        <f t="shared" si="5"/>
        <v>1.6083955059803025E-3</v>
      </c>
      <c r="E150" s="162" t="s">
        <v>1063</v>
      </c>
      <c r="F150" s="30" t="str">
        <f>VLOOKUP(E150,PLAN.A!$E$10:$K$409,2,FALSE)</f>
        <v>DISJUNTOR DE PROTEÇÃO DIFERENCIAL RESIDUAL (DR), BIPOLAR TIPO DIN, CORRENTE NOMINAL DE 25A, SENSIBILIDADE DE 30MA, FORNECIMENTO E INSTALAÇÃO, INCLUSIVE TERMINAL ILHÓS</v>
      </c>
      <c r="G150" s="71" t="str">
        <f>VLOOKUP(E150,PLAN.A!$E$10:$K$409,3,FALSE)</f>
        <v>UN</v>
      </c>
      <c r="H150" s="173">
        <f>VLOOKUP(E150,PLAN.A!$E$10:$K$409,7,FALSE)</f>
        <v>3817</v>
      </c>
    </row>
    <row r="151" spans="1:9" s="1" customFormat="1" ht="38.25">
      <c r="A151" s="156" t="str">
        <f t="shared" si="0"/>
        <v>C</v>
      </c>
      <c r="B151" s="202">
        <f t="shared" si="2"/>
        <v>0.90754155921012147</v>
      </c>
      <c r="C151" s="203">
        <f t="shared" si="5"/>
        <v>1.5877606807437673E-3</v>
      </c>
      <c r="E151" s="162" t="s">
        <v>709</v>
      </c>
      <c r="F151" s="30" t="str">
        <f>VLOOKUP(E151,PLAN.A!$E$10:$K$409,2,FALSE)</f>
        <v>FORNECIMENTO E APLICAÇÃO DE PINTURA LÁTEX ACRÍLICA PREMIUM, APLICAÇÃO MANUAL EM TETO, MÍNIMO DUAS DEMÃOS. COR A DEFINIR EM PROJETO.</v>
      </c>
      <c r="G151" s="71" t="str">
        <f>VLOOKUP(E151,PLAN.A!$E$10:$K$409,3,FALSE)</f>
        <v>M2</v>
      </c>
      <c r="H151" s="173">
        <f>VLOOKUP(E151,PLAN.A!$E$10:$K$409,7,FALSE)</f>
        <v>3768.03</v>
      </c>
    </row>
    <row r="152" spans="1:9" s="1" customFormat="1" ht="25.5">
      <c r="A152" s="156" t="str">
        <f t="shared" si="0"/>
        <v>C</v>
      </c>
      <c r="B152" s="202">
        <f t="shared" si="2"/>
        <v>0.9091249586402792</v>
      </c>
      <c r="C152" s="203">
        <f t="shared" si="5"/>
        <v>1.5833994301577318E-3</v>
      </c>
      <c r="E152" s="162" t="s">
        <v>738</v>
      </c>
      <c r="F152" s="30" t="str">
        <f>VLOOKUP(E152,PLAN.A!$E$10:$K$409,2,FALSE)</f>
        <v>FORNECIMENTO E INSTALAÇÃO DE TORNEIRA MONOCOMANDO PARA BANCADA DE COZINHA. REF.: DOCOL CHESS 934806</v>
      </c>
      <c r="G152" s="71" t="str">
        <f>VLOOKUP(E152,PLAN.A!$E$10:$K$409,3,FALSE)</f>
        <v>UNID</v>
      </c>
      <c r="H152" s="173">
        <f>VLOOKUP(E152,PLAN.A!$E$10:$K$409,7,FALSE)</f>
        <v>3757.68</v>
      </c>
    </row>
    <row r="153" spans="1:9" s="1" customFormat="1" ht="63.75">
      <c r="A153" s="156" t="str">
        <f t="shared" si="0"/>
        <v>C</v>
      </c>
      <c r="B153" s="202">
        <f t="shared" si="2"/>
        <v>0.91070763751599226</v>
      </c>
      <c r="C153" s="203">
        <f t="shared" si="5"/>
        <v>1.5826788757130827E-3</v>
      </c>
      <c r="E153" s="162" t="s">
        <v>844</v>
      </c>
      <c r="F153" s="30" t="str">
        <f>VLOOKUP(E153,PLAN.A!$E$10:$K$409,2,FALSE)</f>
        <v>CAIXA DE DRENAGEM DE INSPEÇÃO/PASSAGEM EM ALVENARIA (100X100X80CM), REVESTIMENTO EM ARGAMASSA COM ADITIVO IMPERMEABILIZANTE, COM TAMPA EM GRELHA, INCLUSIVE ESCAVAÇÃO, REATERRO E TRANSPORTE COM RETIRADA DO MATERIAL ESCAVADO (EM CAÇAMBA)</v>
      </c>
      <c r="G153" s="71" t="str">
        <f>VLOOKUP(E153,PLAN.A!$E$10:$K$409,3,FALSE)</f>
        <v>UN</v>
      </c>
      <c r="H153" s="173">
        <f>VLOOKUP(E153,PLAN.A!$E$10:$K$409,7,FALSE)</f>
        <v>3755.97</v>
      </c>
    </row>
    <row r="154" spans="1:9" s="1" customFormat="1" ht="114.75">
      <c r="A154" s="156" t="str">
        <f t="shared" si="0"/>
        <v>C</v>
      </c>
      <c r="B154" s="202">
        <f t="shared" si="2"/>
        <v>0.9122288290790953</v>
      </c>
      <c r="C154" s="203">
        <f t="shared" si="5"/>
        <v>1.5211915631030105E-3</v>
      </c>
      <c r="E154" s="162" t="s">
        <v>1369</v>
      </c>
      <c r="F154" s="30" t="str">
        <f>VLOOKUP(E154,PLAN.A!$E$10:$K$409,2,FALSE)</f>
        <v>FORNECIMENTO E INSTALAÇÃO DE SUPORTE PARA LUMINÁRIA TIPO PÉTALA, COM UM BRAÇO (BRAÇO: TUBO AÇO CARBONO DIN 2440,  ESPESSURA MÍNIMA 3MM; DIÂMETRO EXTERNO 48.3MM, INCLINAÇÃO 15° FABRI-CADOS EM TUBO AÇO CARBONO DIN 2440, ESPESSURA MÍNIMA MM; NÚCLEO COM DIÂMETRO EXTERNO DE 76MM, ALTURA 25CM; ROSCAS SOLDADAS, FIXAÇÃO EM POSTE TOPO 60.3MM, TAMPA DE VEDAÇÃO EM ALUMÍNIO. TRATAMENTO: GALVANI-ZAÇÃO A FOGO POR IMERSÃO A QUENTE, INTERNA E EXTERNAMENTE. (REF. LUMICENTES SCON 1)</v>
      </c>
      <c r="G154" s="71" t="str">
        <f>VLOOKUP(E154,PLAN.A!$E$10:$K$409,3,FALSE)</f>
        <v>UNID</v>
      </c>
      <c r="H154" s="173">
        <f>VLOOKUP(E154,PLAN.A!$E$10:$K$409,7,FALSE)</f>
        <v>3610.05</v>
      </c>
    </row>
    <row r="155" spans="1:9" s="1" customFormat="1">
      <c r="A155" s="156" t="str">
        <f t="shared" si="0"/>
        <v>C</v>
      </c>
      <c r="B155" s="202">
        <f t="shared" si="2"/>
        <v>0.91373835271671744</v>
      </c>
      <c r="C155" s="203">
        <f t="shared" si="5"/>
        <v>1.5095236376221107E-3</v>
      </c>
      <c r="E155" s="162" t="s">
        <v>1138</v>
      </c>
      <c r="F155" s="30" t="str">
        <f>VLOOKUP(E155,PLAN.A!$E$10:$K$409,2,FALSE)</f>
        <v>ESCAVACAO MANUAL H &lt;= 1.5M</v>
      </c>
      <c r="G155" s="71" t="str">
        <f>VLOOKUP(E155,PLAN.A!$E$10:$K$409,3,FALSE)</f>
        <v>M3</v>
      </c>
      <c r="H155" s="173">
        <f>VLOOKUP(E155,PLAN.A!$E$10:$K$409,7,FALSE)</f>
        <v>3582.36</v>
      </c>
    </row>
    <row r="156" spans="1:9" s="1" customFormat="1" ht="38.25">
      <c r="A156" s="156" t="str">
        <f t="shared" si="0"/>
        <v>C</v>
      </c>
      <c r="B156" s="202">
        <f t="shared" si="2"/>
        <v>0.9152445643321554</v>
      </c>
      <c r="C156" s="203">
        <f t="shared" si="5"/>
        <v>1.5062116154379332E-3</v>
      </c>
      <c r="E156" s="162" t="s">
        <v>912</v>
      </c>
      <c r="F156" s="30" t="str">
        <f>VLOOKUP(E156,PLAN.A!$E$10:$K$409,2,FALSE)</f>
        <v>FORNECIMENTO E EXECUÇÃO DE LASTRO COM BRITA CORRIDA, ESPALHAMENTO MANUAL E COMPACTAÇÃO COM SOQUETE VIBRATÓRIO. ALTURA MÍNIMA DE 5CM.</v>
      </c>
      <c r="G156" s="71" t="str">
        <f>VLOOKUP(E156,PLAN.A!$E$10:$K$409,3,FALSE)</f>
        <v>M3</v>
      </c>
      <c r="H156" s="173">
        <f>VLOOKUP(E156,PLAN.A!$E$10:$K$409,7,FALSE)</f>
        <v>3574.5</v>
      </c>
    </row>
    <row r="157" spans="1:9" s="1" customFormat="1" ht="63.75">
      <c r="A157" s="156" t="str">
        <f t="shared" si="0"/>
        <v>C</v>
      </c>
      <c r="B157" s="202">
        <f t="shared" si="2"/>
        <v>0.91674129496805845</v>
      </c>
      <c r="C157" s="203">
        <f t="shared" si="5"/>
        <v>1.4967306359030743E-3</v>
      </c>
      <c r="E157" s="162" t="s">
        <v>1031</v>
      </c>
      <c r="F157" s="30" t="str">
        <f>VLOOKUP(E157,PLAN.A!$E$10:$K$409,2,FALSE)</f>
        <v>FORNECIMENTO E INSTALAÇÃO DE TUBULAÇÃO DE COBRE CLASSE "A", DN = 1/2" (15MM) SEM COSTURA, INCLUSIVE CONEXÕES, PASTA DE SOLDA (FLUXO), SOLDA, LIMPEZA, ROQUEAMENTO (QUANDO NECESSÁRIOS) E PINTURA EPOXI, DUAS DEMÃOS, EM TODA EXTENSÃO DA TUBULAÇÃO</v>
      </c>
      <c r="G157" s="71" t="str">
        <f>VLOOKUP(E157,PLAN.A!$E$10:$K$409,3,FALSE)</f>
        <v>M</v>
      </c>
      <c r="H157" s="173">
        <f>VLOOKUP(E157,PLAN.A!$E$10:$K$409,7,FALSE)</f>
        <v>3552</v>
      </c>
    </row>
    <row r="158" spans="1:9" s="1" customFormat="1" ht="76.5">
      <c r="A158" s="156" t="str">
        <f t="shared" si="0"/>
        <v>C</v>
      </c>
      <c r="B158" s="202">
        <f t="shared" si="2"/>
        <v>0.91823375705628651</v>
      </c>
      <c r="C158" s="203">
        <f t="shared" si="5"/>
        <v>1.4924620882280466E-3</v>
      </c>
      <c r="E158" s="162" t="s">
        <v>984</v>
      </c>
      <c r="F158" s="30" t="str">
        <f>VLOOKUP(E158,PLAN.A!$E$10:$K$409,2,FALSE)</f>
        <v>P14 - 125X310CM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v>
      </c>
      <c r="G158" s="71" t="str">
        <f>VLOOKUP(E158,PLAN.A!$E$10:$K$409,3,FALSE)</f>
        <v>UNID</v>
      </c>
      <c r="H158" s="173">
        <f>VLOOKUP(E158,PLAN.A!$E$10:$K$409,7,FALSE)</f>
        <v>3541.87</v>
      </c>
      <c r="I158" s="121"/>
    </row>
    <row r="159" spans="1:9" s="1" customFormat="1" ht="63.75">
      <c r="A159" s="156" t="str">
        <f t="shared" si="0"/>
        <v>C</v>
      </c>
      <c r="B159" s="202">
        <f t="shared" si="2"/>
        <v>0.91972511935088852</v>
      </c>
      <c r="C159" s="203">
        <f t="shared" si="5"/>
        <v>1.4913622946020029E-3</v>
      </c>
      <c r="E159" s="162" t="s">
        <v>721</v>
      </c>
      <c r="F159" s="30" t="str">
        <f>VLOOKUP(E159,PLAN.A!$E$10:$K$409,2,FALSE)</f>
        <v>FORNECIMENTO E INSTALAÇÃO DE VASO SANITARIO SIFONADO CONVENCIONAL PARA PCD SEM FURO FRONTAL COM LOUÇA BRANCA, INCLUSO ENGATE FLEXÍVEL EM INOX, 1/2X40CM E CONJUNTO DE LIGAÇÃO PARA BACIA SANITÁRIA AJUSTÁVEL E ASSENTO. REF.: BACIA SANITÁRIA CONFORT CELITE OU SIMILAR</v>
      </c>
      <c r="G159" s="71" t="str">
        <f>VLOOKUP(E159,PLAN.A!$E$10:$K$409,3,FALSE)</f>
        <v>UNID</v>
      </c>
      <c r="H159" s="173">
        <f>VLOOKUP(E159,PLAN.A!$E$10:$K$409,7,FALSE)</f>
        <v>3539.26</v>
      </c>
    </row>
    <row r="160" spans="1:9" s="1" customFormat="1" ht="38.25">
      <c r="A160" s="156" t="str">
        <f t="shared" si="0"/>
        <v>C</v>
      </c>
      <c r="B160" s="202">
        <f t="shared" si="2"/>
        <v>0.92121635101866139</v>
      </c>
      <c r="C160" s="203">
        <f t="shared" si="5"/>
        <v>1.4912316677728559E-3</v>
      </c>
      <c r="E160" s="162" t="s">
        <v>717</v>
      </c>
      <c r="F160" s="30" t="str">
        <f>VLOOKUP(E160,PLAN.A!$E$10:$K$409,2,FALSE)</f>
        <v>VASO SANITÁRIO SIFONADO COM CAIXA ACOPLADA LOUÇA BRANCA - PADRÃO MÉDIO, INCLUSO ENGATE FLEXÍVEL EM METAL CROMADO, 1/2  X 40CM - FORNECIMENTO E INSTALAÇÃO. AF_01/2020</v>
      </c>
      <c r="G160" s="71" t="str">
        <f>VLOOKUP(E160,PLAN.A!$E$10:$K$409,3,FALSE)</f>
        <v>UN</v>
      </c>
      <c r="H160" s="173">
        <f>VLOOKUP(E160,PLAN.A!$E$10:$K$409,7,FALSE)</f>
        <v>3538.95</v>
      </c>
    </row>
    <row r="161" spans="1:8" s="1" customFormat="1" ht="25.5">
      <c r="A161" s="156" t="str">
        <f t="shared" si="0"/>
        <v>C</v>
      </c>
      <c r="B161" s="202">
        <f t="shared" si="2"/>
        <v>0.9227015949211369</v>
      </c>
      <c r="C161" s="203">
        <f t="shared" si="5"/>
        <v>1.4852439024755071E-3</v>
      </c>
      <c r="E161" s="162" t="s">
        <v>826</v>
      </c>
      <c r="F161" s="30" t="str">
        <f>VLOOKUP(E161,PLAN.A!$E$10:$K$409,2,FALSE)</f>
        <v>ESCAVAÇÃO MANUAL DE VALA COM PROFUNDIDADE MENOR OU IGUAL A 1,30 M. AF_02/2021</v>
      </c>
      <c r="G161" s="71" t="str">
        <f>VLOOKUP(E161,PLAN.A!$E$10:$K$409,3,FALSE)</f>
        <v>M3</v>
      </c>
      <c r="H161" s="173">
        <f>VLOOKUP(E161,PLAN.A!$E$10:$K$409,7,FALSE)</f>
        <v>3524.74</v>
      </c>
    </row>
    <row r="162" spans="1:8" s="1" customFormat="1" ht="63.75">
      <c r="A162" s="156" t="str">
        <f t="shared" si="0"/>
        <v>C</v>
      </c>
      <c r="B162" s="202">
        <f t="shared" si="2"/>
        <v>0.9241743070755517</v>
      </c>
      <c r="C162" s="203">
        <f t="shared" si="5"/>
        <v>1.4727121544147648E-3</v>
      </c>
      <c r="E162" s="162" t="s">
        <v>1112</v>
      </c>
      <c r="F162" s="30" t="str">
        <f>VLOOKUP(E162,PLAN.A!$E$10:$K$409,2,FALSE)</f>
        <v>FORNECIMENTO E INSTALAÇÃO DE CABO DE COBRE FLEXÍVEL ISOLADO, 4,0 MM2, ANTI-CHAMA 450/750V, VÁRIAS CORES CONF. NORMA, ISOLAMENTO DUPLO EM PVC, SEM CHUMBO, NÃO PROPAGANTE DE CHAMA, BAIXA EMISSÃO DE FUMAÇAS E GASES TÓXICOS, SEGUNDO ORIENTAÇÕES DE CORES E OUTRAS DIRETRIZES DA NBR 5410/2004</v>
      </c>
      <c r="G162" s="71" t="str">
        <f>VLOOKUP(E162,PLAN.A!$E$10:$K$409,3,FALSE)</f>
        <v>M</v>
      </c>
      <c r="H162" s="173">
        <f>VLOOKUP(E162,PLAN.A!$E$10:$K$409,7,FALSE)</f>
        <v>3495</v>
      </c>
    </row>
    <row r="163" spans="1:8" s="1" customFormat="1" ht="25.5">
      <c r="A163" s="156" t="str">
        <f t="shared" si="0"/>
        <v>C</v>
      </c>
      <c r="B163" s="202">
        <f t="shared" si="2"/>
        <v>0.92562474103494385</v>
      </c>
      <c r="C163" s="203">
        <f t="shared" si="5"/>
        <v>1.4504339593921873E-3</v>
      </c>
      <c r="E163" s="162" t="s">
        <v>908</v>
      </c>
      <c r="F163" s="30" t="str">
        <f>VLOOKUP(E163,PLAN.A!$E$10:$K$409,2,FALSE)</f>
        <v>ESCAVAÇÃO MANUAL DE VALA COM PROFUNDIDADE MENOR OU IGUAL A 1,30 M. AF_02/2021</v>
      </c>
      <c r="G163" s="71" t="str">
        <f>VLOOKUP(E163,PLAN.A!$E$10:$K$409,3,FALSE)</f>
        <v>M3</v>
      </c>
      <c r="H163" s="173">
        <f>VLOOKUP(E163,PLAN.A!$E$10:$K$409,7,FALSE)</f>
        <v>3442.13</v>
      </c>
    </row>
    <row r="164" spans="1:8" s="1" customFormat="1" ht="153">
      <c r="A164" s="156" t="str">
        <f t="shared" si="0"/>
        <v>C</v>
      </c>
      <c r="B164" s="202">
        <f t="shared" si="2"/>
        <v>0.9270446125300843</v>
      </c>
      <c r="C164" s="203">
        <f t="shared" si="5"/>
        <v>1.4198714951404838E-3</v>
      </c>
      <c r="E164" s="162" t="s">
        <v>1148</v>
      </c>
      <c r="F164" s="30" t="str">
        <f>VLOOKUP(E164,PLAN.A!$E$10:$K$409,2,FALSE)</f>
        <v>FORNECIMENTO E INSTALAÇÃO DE CABO ÓPTICO CONSTITUÍDO POR FIBRAS MONOMODO, COM REVESTIMENTO PRIMÁRIO EM ACRILATO E REVESTIMENTO SECUNDÁRIO EM MATERIAL POLIMÉRICO COLORIDO (900 µM), REUNIDAS E REVESTIDAS POR FIBRAS SINTÉTICAS DIELÉTRICAS PARA SUPORTE MECÂNICO (RESISTÊNCIA À TRAÇÃO) E COBERTAS POR CAPA EXTERNA EM POLÍMERO PARA USO INTERNO E EXTERNO. NÃO PROPAGANTE A CHAMA E RESISTENTE A FUNGOS E RAIOS ULTRAVIOLETA. DEVE POSSUIR ELEMENTOS QUE TORNEM A FIBRA RESISTENTE A TRAÇÃO E O CONJUNTO DEVE SER PROTEGIDO CONTRA PENETRAÇÃO DE ÁGUA. DEVE CONTER 6 FIBRAS INTERNAS MONOMODO COM CAPACIDADE DE TRANSMISSÃO DE 10 GBPS. DESIGNAÇÃO ABNT: CFOT-X-EO;</v>
      </c>
      <c r="G164" s="71" t="str">
        <f>VLOOKUP(E164,PLAN.A!$E$10:$K$409,3,FALSE)</f>
        <v>M</v>
      </c>
      <c r="H164" s="173">
        <f>VLOOKUP(E164,PLAN.A!$E$10:$K$409,7,FALSE)</f>
        <v>3369.6</v>
      </c>
    </row>
    <row r="165" spans="1:8" s="1" customFormat="1" ht="51">
      <c r="A165" s="156" t="str">
        <f t="shared" si="0"/>
        <v>C</v>
      </c>
      <c r="B165" s="202">
        <f t="shared" si="2"/>
        <v>0.92845827293018723</v>
      </c>
      <c r="C165" s="203">
        <f t="shared" si="5"/>
        <v>1.4136604001029809E-3</v>
      </c>
      <c r="E165" s="162" t="s">
        <v>971</v>
      </c>
      <c r="F165" s="30" t="str">
        <f>VLOOKUP(E165,PLAN.A!$E$10:$K$409,2,FALSE)</f>
        <v>P9 - 80X210CM - FORNECIMENTO E INSTALAÇÃO DE PORTA GUICHÊ, 2 FOLHAS DE ABRIR, REVESTIMENTO DE ABD RÍDIGO (12MM DE ESPESSURA), COR BRANCA. INCLUSIVE MAÇANETA, FECHADURA E MAIS MATERIAIS ACESSÓRIOS PARA INSTALAÇÃO.</v>
      </c>
      <c r="G165" s="71" t="str">
        <f>VLOOKUP(E165,PLAN.A!$E$10:$K$409,3,FALSE)</f>
        <v>UNID</v>
      </c>
      <c r="H165" s="173">
        <f>VLOOKUP(E165,PLAN.A!$E$10:$K$409,7,FALSE)</f>
        <v>3354.86</v>
      </c>
    </row>
    <row r="166" spans="1:8" s="1" customFormat="1" ht="38.25">
      <c r="A166" s="156" t="str">
        <f t="shared" ref="A166:A224" si="6">IF(B166&lt;=50%,"A",IF(B166&lt;=80%,"B","C"))</f>
        <v>C</v>
      </c>
      <c r="B166" s="202">
        <f t="shared" si="2"/>
        <v>0.92985663734997392</v>
      </c>
      <c r="C166" s="203">
        <f t="shared" si="5"/>
        <v>1.3983644197867414E-3</v>
      </c>
      <c r="E166" s="162" t="s">
        <v>1136</v>
      </c>
      <c r="F166" s="30" t="str">
        <f>VLOOKUP(E166,PLAN.A!$E$10:$K$409,2,FALSE)</f>
        <v>FORNECIMENTO E INSTALAÇÃO SERVIÇO DE FUSÃO E CERTIFICAÇÃO DA FIBRA ÓPTICA COM EMISSÃO DE RELATÓRIOS (IMPRESSO E ARQUIVO ELETRÔNICO)</v>
      </c>
      <c r="G166" s="71" t="str">
        <f>VLOOKUP(E166,PLAN.A!$E$10:$K$409,3,FALSE)</f>
        <v>UNID</v>
      </c>
      <c r="H166" s="173">
        <f>VLOOKUP(E166,PLAN.A!$E$10:$K$409,7,FALSE)</f>
        <v>3318.56</v>
      </c>
    </row>
    <row r="167" spans="1:8" s="1" customFormat="1" ht="38.25">
      <c r="A167" s="156" t="str">
        <f t="shared" si="6"/>
        <v>C</v>
      </c>
      <c r="B167" s="202">
        <f t="shared" ref="B167:B230" si="7">B166+C167</f>
        <v>0.93124086036206333</v>
      </c>
      <c r="C167" s="203">
        <f t="shared" si="5"/>
        <v>1.3842230120894141E-3</v>
      </c>
      <c r="E167" s="162" t="s">
        <v>1123</v>
      </c>
      <c r="F167" s="30" t="str">
        <f>VLOOKUP(E167,PLAN.A!$E$10:$K$409,2,FALSE)</f>
        <v>ELETRODUTO FLEXÍVEL CORRUGADO REFORÇADO, PVC, DN 25 MM (3/4"), PARA CIRCUITOS TERMINAIS, INSTALADO EM PAREDE - FORNECIMENTO E INSTALAÇÃO. AF_03/2023</v>
      </c>
      <c r="G167" s="71" t="str">
        <f>VLOOKUP(E167,PLAN.A!$E$10:$K$409,3,FALSE)</f>
        <v>M</v>
      </c>
      <c r="H167" s="173">
        <f>VLOOKUP(E167,PLAN.A!$E$10:$K$409,7,FALSE)</f>
        <v>3285</v>
      </c>
    </row>
    <row r="168" spans="1:8" s="1" customFormat="1" ht="25.5">
      <c r="A168" s="156" t="str">
        <f t="shared" si="6"/>
        <v>C</v>
      </c>
      <c r="B168" s="202">
        <f t="shared" si="7"/>
        <v>0.93259664043554813</v>
      </c>
      <c r="C168" s="203">
        <f t="shared" si="5"/>
        <v>1.3557800734848371E-3</v>
      </c>
      <c r="E168" s="162" t="s">
        <v>1082</v>
      </c>
      <c r="F168" s="30" t="str">
        <f>VLOOKUP(E168,PLAN.A!$E$10:$K$409,2,FALSE)</f>
        <v>CORDOALHA DE COBRE NU 50 MM², NÃO ENTERRADA, COM ISOLADOR - FORNECIMENTO E INSTALAÇÃO. AF_08/2023</v>
      </c>
      <c r="G168" s="71" t="str">
        <f>VLOOKUP(E168,PLAN.A!$E$10:$K$409,3,FALSE)</f>
        <v>M</v>
      </c>
      <c r="H168" s="173">
        <f>VLOOKUP(E168,PLAN.A!$E$10:$K$409,7,FALSE)</f>
        <v>3217.5</v>
      </c>
    </row>
    <row r="169" spans="1:8" s="1" customFormat="1" ht="63.75">
      <c r="A169" s="156" t="str">
        <f t="shared" si="6"/>
        <v>C</v>
      </c>
      <c r="B169" s="202">
        <f t="shared" si="7"/>
        <v>0.93389431263890599</v>
      </c>
      <c r="C169" s="203">
        <f t="shared" si="5"/>
        <v>1.2976722033578567E-3</v>
      </c>
      <c r="E169" s="162" t="s">
        <v>1332</v>
      </c>
      <c r="F169" s="30" t="str">
        <f>VLOOKUP(E169,PLAN.A!$E$10:$K$409,2,FALSE)</f>
        <v>CAIXA DE ESGOTO DE INSPEÇÃO/PASSAGEM EM ALVENARIA (60X60X60CM), REVESTIMENTO EM ARGAMASSA COM ADITIVO IMPERMEABILIZANTE, COM TAMPA DE CONCRETO, INCLUSIVE ESCAVAÇÃO, REATERRO E TRANSPORTE COM RETIRADA DO MATERIAL ESCAVADO (EM CAÇAMBA)</v>
      </c>
      <c r="G169" s="71" t="str">
        <f>VLOOKUP(E169,PLAN.A!$E$10:$K$409,3,FALSE)</f>
        <v>UN</v>
      </c>
      <c r="H169" s="173">
        <f>VLOOKUP(E169,PLAN.A!$E$10:$K$409,7,FALSE)</f>
        <v>3079.6</v>
      </c>
    </row>
    <row r="170" spans="1:8" s="1" customFormat="1" ht="25.5">
      <c r="A170" s="156" t="str">
        <f t="shared" si="6"/>
        <v>C</v>
      </c>
      <c r="B170" s="202">
        <f t="shared" si="7"/>
        <v>0.93513201448637939</v>
      </c>
      <c r="C170" s="203">
        <f t="shared" si="5"/>
        <v>1.237701847473362E-3</v>
      </c>
      <c r="E170" s="162" t="s">
        <v>841</v>
      </c>
      <c r="F170" s="30" t="str">
        <f>VLOOKUP(E170,PLAN.A!$E$10:$K$409,2,FALSE)</f>
        <v>ESCAVAÇÃO MANUAL DE VALA COM PROFUNDIDADE MENOR OU IGUAL A 1,30 M. AF_02/2021</v>
      </c>
      <c r="G170" s="71" t="str">
        <f>VLOOKUP(E170,PLAN.A!$E$10:$K$409,3,FALSE)</f>
        <v>M3</v>
      </c>
      <c r="H170" s="173">
        <f>VLOOKUP(E170,PLAN.A!$E$10:$K$409,7,FALSE)</f>
        <v>2937.28</v>
      </c>
    </row>
    <row r="171" spans="1:8" s="1" customFormat="1" ht="76.5">
      <c r="A171" s="156" t="str">
        <f t="shared" si="6"/>
        <v>C</v>
      </c>
      <c r="B171" s="202">
        <f t="shared" si="7"/>
        <v>0.9363687429532872</v>
      </c>
      <c r="C171" s="203">
        <f t="shared" si="5"/>
        <v>1.2367284669077831E-3</v>
      </c>
      <c r="E171" s="162" t="s">
        <v>986</v>
      </c>
      <c r="F171" s="30" t="str">
        <f>VLOOKUP(E171,PLAN.A!$E$10:$K$409,2,FALSE)</f>
        <v>P19 - 93X310CM - FORNECIMENTO E INSTALAÇÃO DE PORTA EM 1 FOLHA DE ABRIR COM VENEZIANA NÃO VENTILADA E 2 BANDEIRAS FIXAS SUPERIORES COM VIDRO TEMPERADO DE 6MM; ALUMÍNIO ANODIZADO COR PRETO FOSCO, PERFIS MONTANTES QUADRADOS DE 2" - ESPESSURA DA CHAPA DE 2MM, DE ACORDO COM DETALHES DO PROJETO.</v>
      </c>
      <c r="G171" s="71" t="str">
        <f>VLOOKUP(E171,PLAN.A!$E$10:$K$409,3,FALSE)</f>
        <v>UNID</v>
      </c>
      <c r="H171" s="173">
        <f>VLOOKUP(E171,PLAN.A!$E$10:$K$409,7,FALSE)</f>
        <v>2934.97</v>
      </c>
    </row>
    <row r="172" spans="1:8" s="1" customFormat="1" ht="25.5">
      <c r="A172" s="156" t="str">
        <f t="shared" si="6"/>
        <v>C</v>
      </c>
      <c r="B172" s="202">
        <f t="shared" si="7"/>
        <v>0.93758789579102175</v>
      </c>
      <c r="C172" s="203">
        <f t="shared" si="5"/>
        <v>1.2191528377344957E-3</v>
      </c>
      <c r="E172" s="162" t="s">
        <v>732</v>
      </c>
      <c r="F172" s="30" t="str">
        <f>VLOOKUP(E172,PLAN.A!$E$10:$K$409,2,FALSE)</f>
        <v>BARRA DE APOIO RETA, EM ACO INOX POLIDO, COMPRIMENTO 80 CM,  FIXADA NA PAREDE - FORNECIMENTO E INSTALAÇÃO. AF_01/2020</v>
      </c>
      <c r="G172" s="71" t="str">
        <f>VLOOKUP(E172,PLAN.A!$E$10:$K$409,3,FALSE)</f>
        <v>UN</v>
      </c>
      <c r="H172" s="173">
        <f>VLOOKUP(E172,PLAN.A!$E$10:$K$409,7,FALSE)</f>
        <v>2893.26</v>
      </c>
    </row>
    <row r="173" spans="1:8" s="1" customFormat="1" ht="76.5">
      <c r="A173" s="156" t="str">
        <f t="shared" si="6"/>
        <v>C</v>
      </c>
      <c r="B173" s="202">
        <f t="shared" si="7"/>
        <v>0.93876412296719114</v>
      </c>
      <c r="C173" s="203">
        <f t="shared" si="5"/>
        <v>1.1762271761693362E-3</v>
      </c>
      <c r="E173" s="162" t="s">
        <v>1061</v>
      </c>
      <c r="F173" s="30" t="str">
        <f>VLOOKUP(E173,PLAN.A!$E$10:$K$409,2,FALSE)</f>
        <v>FORNECIMENTO E INSTALAÇÃO DE QUADRO DE DISTRIBUIÇÃO DE CIRCUITO - QDC - DE EMBUTIR, COM BARRAMENTO, PARA 150A, 72 DISJUNTORES DIN, EM CHAPA # 22 NA COR BRANCA, INCLUÍNDO ETIQUETAS DE IDENTIFICAÇÃO DOS CIRCUITOS, PROTEÇÃO PARA O BARRAMENTO EM POLICARBONATO OU CHAPA METÁLICA E PORTA PROJETOS NA PORTA. REFERÊNCIA QDETNII CEMAR OU SUPERIOR</v>
      </c>
      <c r="G173" s="71" t="str">
        <f>VLOOKUP(E173,PLAN.A!$E$10:$K$409,3,FALSE)</f>
        <v>UNID</v>
      </c>
      <c r="H173" s="173">
        <f>VLOOKUP(E173,PLAN.A!$E$10:$K$409,7,FALSE)</f>
        <v>2791.39</v>
      </c>
    </row>
    <row r="174" spans="1:8" s="1" customFormat="1" ht="38.25">
      <c r="A174" s="156" t="str">
        <f t="shared" si="6"/>
        <v>C</v>
      </c>
      <c r="B174" s="202">
        <f t="shared" si="7"/>
        <v>0.93992464542748211</v>
      </c>
      <c r="C174" s="203">
        <f t="shared" si="5"/>
        <v>1.1605224602909275E-3</v>
      </c>
      <c r="E174" s="162" t="s">
        <v>657</v>
      </c>
      <c r="F174" s="30" t="str">
        <f>VLOOKUP(E174,PLAN.A!$E$10:$K$409,2,FALSE)</f>
        <v>FORNECIMENTO E INSTALAÇÃO DE CALHA EM CHAPA GALVANIZADA, ESP. 0,65MM (GSG-24), DESENVOLVIMENTO DIVERSO, INCLUSIVE IÇAMENTO MANUAL VERTICAL</v>
      </c>
      <c r="G174" s="71" t="str">
        <f>VLOOKUP(E174,PLAN.A!$E$10:$K$409,3,FALSE)</f>
        <v>M2</v>
      </c>
      <c r="H174" s="173">
        <f>VLOOKUP(E174,PLAN.A!$E$10:$K$409,7,FALSE)</f>
        <v>2754.12</v>
      </c>
    </row>
    <row r="175" spans="1:8" s="1" customFormat="1" ht="38.25">
      <c r="A175" s="156" t="str">
        <f t="shared" si="6"/>
        <v>C</v>
      </c>
      <c r="B175" s="202">
        <f t="shared" si="7"/>
        <v>0.94107749882877145</v>
      </c>
      <c r="C175" s="203">
        <f t="shared" si="5"/>
        <v>1.1528534012893972E-3</v>
      </c>
      <c r="E175" s="162" t="s">
        <v>800</v>
      </c>
      <c r="F175" s="30" t="str">
        <f>VLOOKUP(E175,PLAN.A!$E$10:$K$409,2,FALSE)</f>
        <v>REGISTRO DE GAVETA, TIPO BRUTO, ROSCÁVEL 3" (PARA TUBO SOLDÁVEL OU PPR DN 85MM/CPVC DN 89MM), INCLUSIVE VOLANTE PARA ACIONAMENTO</v>
      </c>
      <c r="G175" s="71" t="str">
        <f>VLOOKUP(E175,PLAN.A!$E$10:$K$409,3,FALSE)</f>
        <v>UN</v>
      </c>
      <c r="H175" s="173">
        <f>VLOOKUP(E175,PLAN.A!$E$10:$K$409,7,FALSE)</f>
        <v>2735.92</v>
      </c>
    </row>
    <row r="176" spans="1:8" s="1" customFormat="1" ht="25.5">
      <c r="A176" s="156" t="str">
        <f t="shared" si="6"/>
        <v>C</v>
      </c>
      <c r="B176" s="202">
        <f t="shared" si="7"/>
        <v>0.94219142964874369</v>
      </c>
      <c r="C176" s="203">
        <f t="shared" si="5"/>
        <v>1.1139308199722895E-3</v>
      </c>
      <c r="E176" s="162" t="s">
        <v>816</v>
      </c>
      <c r="F176" s="30" t="str">
        <f>VLOOKUP(E176,PLAN.A!$E$10:$K$409,2,FALSE)</f>
        <v>ESCAVAÇÃO MANUAL DE VALA COM PROFUNDIDADE MENOR OU IGUAL A 1,30 M. AF_02/2021</v>
      </c>
      <c r="G176" s="71" t="str">
        <f>VLOOKUP(E176,PLAN.A!$E$10:$K$409,3,FALSE)</f>
        <v>M3</v>
      </c>
      <c r="H176" s="173">
        <f>VLOOKUP(E176,PLAN.A!$E$10:$K$409,7,FALSE)</f>
        <v>2643.55</v>
      </c>
    </row>
    <row r="177" spans="1:8" s="1" customFormat="1" ht="38.25">
      <c r="A177" s="156" t="str">
        <f t="shared" si="6"/>
        <v>C</v>
      </c>
      <c r="B177" s="202">
        <f t="shared" si="7"/>
        <v>0.94329485975715999</v>
      </c>
      <c r="C177" s="203">
        <f t="shared" si="5"/>
        <v>1.1034301084163478E-3</v>
      </c>
      <c r="E177" s="162" t="s">
        <v>793</v>
      </c>
      <c r="F177" s="30" t="str">
        <f>VLOOKUP(E177,PLAN.A!$E$10:$K$409,2,FALSE)</f>
        <v>ADAPTADOR COM FLANGES LIVRES, PVC, SOLDÁVEL, DN 85 MM X 3", INSTALADO EM RESERVAÇÃO PREDIAL DE ÁGUA - FORNECIMENTO E INSTALAÇÃO. AF_04/2024</v>
      </c>
      <c r="G177" s="71" t="str">
        <f>VLOOKUP(E177,PLAN.A!$E$10:$K$409,3,FALSE)</f>
        <v>UN</v>
      </c>
      <c r="H177" s="173">
        <f>VLOOKUP(E177,PLAN.A!$E$10:$K$409,7,FALSE)</f>
        <v>2618.63</v>
      </c>
    </row>
    <row r="178" spans="1:8" s="1" customFormat="1" ht="25.5">
      <c r="A178" s="156" t="str">
        <f t="shared" si="6"/>
        <v>C</v>
      </c>
      <c r="B178" s="202">
        <f t="shared" si="7"/>
        <v>0.94439718164441289</v>
      </c>
      <c r="C178" s="203">
        <f t="shared" si="5"/>
        <v>1.1023218872529398E-3</v>
      </c>
      <c r="E178" s="162" t="s">
        <v>798</v>
      </c>
      <c r="F178" s="30" t="str">
        <f>VLOOKUP(E178,PLAN.A!$E$10:$K$409,2,FALSE)</f>
        <v>FORNECIMENTO E ASSENTAMENTO DE TUBO PVC RÍGIDO SOLDÁVEL, ÁGUA FRIA, DN 25 MM (3/4") , INCLUSIVE CONEXÕES</v>
      </c>
      <c r="G178" s="71" t="str">
        <f>VLOOKUP(E178,PLAN.A!$E$10:$K$409,3,FALSE)</f>
        <v>M</v>
      </c>
      <c r="H178" s="173">
        <f>VLOOKUP(E178,PLAN.A!$E$10:$K$409,7,FALSE)</f>
        <v>2616</v>
      </c>
    </row>
    <row r="179" spans="1:8" s="1" customFormat="1" ht="38.25">
      <c r="A179" s="156" t="str">
        <f t="shared" si="6"/>
        <v>C</v>
      </c>
      <c r="B179" s="202">
        <f t="shared" si="7"/>
        <v>0.94545497242423271</v>
      </c>
      <c r="C179" s="203">
        <f t="shared" si="5"/>
        <v>1.0577907798198776E-3</v>
      </c>
      <c r="E179" s="162" t="s">
        <v>719</v>
      </c>
      <c r="F179" s="30" t="str">
        <f>VLOOKUP(E179,PLAN.A!$E$10:$K$409,2,FALSE)</f>
        <v>FORNECIMENTO E INSTALAÇÃO DE LAVATÓRIO LOUÇA BRANCA SUSPENSO, 29,5 X 39 CM OU EQUIVALENTE, PADRÃO MÉDIO, INCLUSO SIFÃO FLEXÍVEL EM PVC E VÁLVULA EM METAL CROMADO.</v>
      </c>
      <c r="G179" s="71" t="str">
        <f>VLOOKUP(E179,PLAN.A!$E$10:$K$409,3,FALSE)</f>
        <v>UNID</v>
      </c>
      <c r="H179" s="173">
        <f>VLOOKUP(E179,PLAN.A!$E$10:$K$409,7,FALSE)</f>
        <v>2510.3200000000002</v>
      </c>
    </row>
    <row r="180" spans="1:8" s="1" customFormat="1" ht="25.5">
      <c r="A180" s="156" t="str">
        <f t="shared" si="6"/>
        <v>C</v>
      </c>
      <c r="B180" s="202">
        <f t="shared" si="7"/>
        <v>0.9465097166492954</v>
      </c>
      <c r="C180" s="203">
        <f t="shared" si="5"/>
        <v>1.0547442250626762E-3</v>
      </c>
      <c r="E180" s="162" t="s">
        <v>1070</v>
      </c>
      <c r="F180" s="30" t="str">
        <f>VLOOKUP(E180,PLAN.A!$E$10:$K$409,2,FALSE)</f>
        <v>DISJUNTOR BIPOLAR TIPO DIN, CORRENTE NOMINAL DE 10A - FORNECIMENTO E INSTALAÇÃO. AF_10/2020</v>
      </c>
      <c r="G180" s="71" t="str">
        <f>VLOOKUP(E180,PLAN.A!$E$10:$K$409,3,FALSE)</f>
        <v>UN</v>
      </c>
      <c r="H180" s="173">
        <f>VLOOKUP(E180,PLAN.A!$E$10:$K$409,7,FALSE)</f>
        <v>2503.09</v>
      </c>
    </row>
    <row r="181" spans="1:8" s="1" customFormat="1" ht="76.5">
      <c r="A181" s="156" t="str">
        <f t="shared" si="6"/>
        <v>C</v>
      </c>
      <c r="B181" s="202">
        <f t="shared" si="7"/>
        <v>0.9475614733123624</v>
      </c>
      <c r="C181" s="203">
        <f t="shared" si="5"/>
        <v>1.0517566630670252E-3</v>
      </c>
      <c r="E181" s="162" t="s">
        <v>1277</v>
      </c>
      <c r="F181" s="30" t="str">
        <f>VLOOKUP(E181,PLAN.A!$E$10:$K$409,2,FALSE)</f>
        <v>BOTA-FORA COM CARGA MANUAL/MECÂNICA PROVENIENTE DAS ESCAVAÇÕES, MOVIMENTAÇÕES DE TERRA E ENTULHOS EM GERAL, INCLUSIVE TRANSPORTE HORIZONTAL E VERTICAL NO INTERIOR DA OBRA COM CARGA EM CAMINHÃO CAÇAMBA, TRANSPORTE E DESCARGA EM LOCAL AUTORIZADO PELA PREFEITURA (MOVIMENTAÇÃO EM CAMINHÃO BASCULANTE)</v>
      </c>
      <c r="G181" s="71" t="str">
        <f>VLOOKUP(E181,PLAN.A!$E$10:$K$409,3,FALSE)</f>
        <v>M3</v>
      </c>
      <c r="H181" s="173">
        <f>VLOOKUP(E181,PLAN.A!$E$10:$K$409,7,FALSE)</f>
        <v>2496</v>
      </c>
    </row>
    <row r="182" spans="1:8" s="1" customFormat="1">
      <c r="A182" s="156" t="str">
        <f t="shared" si="6"/>
        <v>C</v>
      </c>
      <c r="B182" s="202">
        <f t="shared" si="7"/>
        <v>0.94856784768672253</v>
      </c>
      <c r="C182" s="203">
        <f t="shared" si="5"/>
        <v>1.0063743743601668E-3</v>
      </c>
      <c r="E182" s="162" t="s">
        <v>922</v>
      </c>
      <c r="F182" s="30" t="str">
        <f>VLOOKUP(E182,PLAN.A!$E$10:$K$409,2,FALSE)</f>
        <v>PLANTIO DE ARBUSTO OU  CERCA VIVA. AF_07/2024</v>
      </c>
      <c r="G182" s="71" t="str">
        <f>VLOOKUP(E182,PLAN.A!$E$10:$K$409,3,FALSE)</f>
        <v>UN</v>
      </c>
      <c r="H182" s="173">
        <f>VLOOKUP(E182,PLAN.A!$E$10:$K$409,7,FALSE)</f>
        <v>2388.3000000000002</v>
      </c>
    </row>
    <row r="183" spans="1:8" s="1" customFormat="1" ht="51">
      <c r="A183" s="156" t="str">
        <f t="shared" si="6"/>
        <v>C</v>
      </c>
      <c r="B183" s="202">
        <f t="shared" si="7"/>
        <v>0.94955797798281294</v>
      </c>
      <c r="C183" s="203">
        <f t="shared" si="5"/>
        <v>9.9013029609044153E-4</v>
      </c>
      <c r="E183" s="162" t="s">
        <v>940</v>
      </c>
      <c r="F183" s="30" t="str">
        <f>VLOOKUP(E183,PLAN.A!$E$10:$K$409,2,FALSE)</f>
        <v>ELABORAÇÃO DE PLANILHA DE COMPATIBILIZAÇÃO DOS QUANTITATIVOS ADVINDOS DOS PROJETOS EXECUTIVOS, COM APRESENTAÇÃO DE MEMORIAL DE CÁLCULO DETALHADO E SEGUINDO DIRETRIZES ESTABELECIDAS PELA FISCALIZAÇÃO.</v>
      </c>
      <c r="G183" s="71" t="str">
        <f>VLOOKUP(E183,PLAN.A!$E$10:$K$409,3,FALSE)</f>
        <v>UNID</v>
      </c>
      <c r="H183" s="173">
        <f>VLOOKUP(E183,PLAN.A!$E$10:$K$409,7,FALSE)</f>
        <v>2349.75</v>
      </c>
    </row>
    <row r="184" spans="1:8" s="1" customFormat="1" ht="38.25">
      <c r="A184" s="156" t="str">
        <f t="shared" si="6"/>
        <v>C</v>
      </c>
      <c r="B184" s="202">
        <f t="shared" si="7"/>
        <v>0.95051669463337785</v>
      </c>
      <c r="C184" s="203">
        <f t="shared" si="5"/>
        <v>9.5871665056494206E-4</v>
      </c>
      <c r="E184" s="162" t="s">
        <v>701</v>
      </c>
      <c r="F184" s="30" t="str">
        <f>VLOOKUP(E184,PLAN.A!$E$10:$K$409,2,FALSE)</f>
        <v>CUBA DE EMBUTIR DE AÇO INOXIDÁVEL MÉDIA, INCLUSO VÁLVULA TIPO AMERICANA EM METAL CROMADO E SIFÃO FLEXÍVEL EM PVC - FORNECIMENTO E INSTALAÇÃO. AF_01/2020</v>
      </c>
      <c r="G184" s="71" t="str">
        <f>VLOOKUP(E184,PLAN.A!$E$10:$K$409,3,FALSE)</f>
        <v>UN</v>
      </c>
      <c r="H184" s="173">
        <f>VLOOKUP(E184,PLAN.A!$E$10:$K$409,7,FALSE)</f>
        <v>2275.1999999999998</v>
      </c>
    </row>
    <row r="185" spans="1:8" s="1" customFormat="1" ht="38.25">
      <c r="A185" s="156" t="str">
        <f t="shared" si="6"/>
        <v>C</v>
      </c>
      <c r="B185" s="202">
        <f t="shared" si="7"/>
        <v>0.95146544150724077</v>
      </c>
      <c r="C185" s="203">
        <f t="shared" si="5"/>
        <v>9.4874687386295258E-4</v>
      </c>
      <c r="E185" s="162" t="s">
        <v>650</v>
      </c>
      <c r="F185" s="30" t="str">
        <f>VLOOKUP(E185,PLAN.A!$E$10:$K$409,2,FALSE)</f>
        <v>PROTEÇÃO MECÂNICA DE SUPERFÍCIE VERTICAL COM ARGAMASSA DE CIMENTO E AREIA, TRAÇO 1:3, E=3CM. INCLUSO TELA DE ARAME GALVANIZADA, HEXAGONAL, FIO 0,56MM (24 BWG), MALHA 1/2", H=1M</v>
      </c>
      <c r="G185" s="71" t="str">
        <f>VLOOKUP(E185,PLAN.A!$E$10:$K$409,3,FALSE)</f>
        <v>M2</v>
      </c>
      <c r="H185" s="173">
        <f>VLOOKUP(E185,PLAN.A!$E$10:$K$409,7,FALSE)</f>
        <v>2251.54</v>
      </c>
    </row>
    <row r="186" spans="1:8" s="1" customFormat="1" ht="25.5">
      <c r="A186" s="156" t="str">
        <f t="shared" si="6"/>
        <v>C</v>
      </c>
      <c r="B186" s="202">
        <f t="shared" si="7"/>
        <v>0.95239560566121539</v>
      </c>
      <c r="C186" s="203">
        <f t="shared" si="5"/>
        <v>9.3016415397462898E-4</v>
      </c>
      <c r="E186" s="162" t="s">
        <v>730</v>
      </c>
      <c r="F186" s="30" t="str">
        <f>VLOOKUP(E186,PLAN.A!$E$10:$K$409,2,FALSE)</f>
        <v>BARRA DE APOIO EM AÇO INOX P/LAVATÓRIO RETANGULAR D=32MM L=49X64X49CM E=1,5MM (ABNT NBR 9050:2020)</v>
      </c>
      <c r="G186" s="71" t="str">
        <f>VLOOKUP(E186,PLAN.A!$E$10:$K$409,3,FALSE)</f>
        <v>UN</v>
      </c>
      <c r="H186" s="173">
        <f>VLOOKUP(E186,PLAN.A!$E$10:$K$409,7,FALSE)</f>
        <v>2207.44</v>
      </c>
    </row>
    <row r="187" spans="1:8" s="1" customFormat="1" ht="38.25">
      <c r="A187" s="156" t="str">
        <f t="shared" si="6"/>
        <v>C</v>
      </c>
      <c r="B187" s="202">
        <f t="shared" si="7"/>
        <v>0.95331786478514224</v>
      </c>
      <c r="C187" s="203">
        <f t="shared" si="5"/>
        <v>9.2225912392689764E-4</v>
      </c>
      <c r="E187" s="162" t="s">
        <v>886</v>
      </c>
      <c r="F187" s="30" t="str">
        <f>VLOOKUP(E187,PLAN.A!$E$10:$K$409,2,FALSE)</f>
        <v>ALVENARIA DE BLOCOS DE CONCRETO ESTRUTURAL 14X19X39 CM (ESPESSURA 14 CM), FBK = 4,5 MPA, UTILIZANDO COLHER DE PEDREIRO. AF_10/2022</v>
      </c>
      <c r="G187" s="71" t="str">
        <f>VLOOKUP(E187,PLAN.A!$E$10:$K$409,3,FALSE)</f>
        <v>M2</v>
      </c>
      <c r="H187" s="173">
        <f>VLOOKUP(E187,PLAN.A!$E$10:$K$409,7,FALSE)</f>
        <v>2188.6799999999998</v>
      </c>
    </row>
    <row r="188" spans="1:8" s="1" customFormat="1" ht="51">
      <c r="A188" s="156" t="str">
        <f t="shared" si="6"/>
        <v>C</v>
      </c>
      <c r="B188" s="202">
        <f t="shared" si="7"/>
        <v>0.95422682946887694</v>
      </c>
      <c r="C188" s="203">
        <f t="shared" si="5"/>
        <v>9.0896468373468427E-4</v>
      </c>
      <c r="E188" s="162" t="s">
        <v>691</v>
      </c>
      <c r="F188" s="30" t="str">
        <f>VLOOKUP(E188,PLAN.A!$E$10:$K$409,2,FALSE)</f>
        <v>FORNECIMENTO E ASSENTAMENTO DE RODAPÉ EM GRANITO VERDE UBATUBA/CINZA ANDORINHA OU SIMILAR, ESPESSURA DE 2,0 CM, ALTURA 10CM, POLIMENTO NAS FACES VISÍVEIS, INCLUSIVE REJUNTAMENTO</v>
      </c>
      <c r="G188" s="71" t="str">
        <f>VLOOKUP(E188,PLAN.A!$E$10:$K$409,3,FALSE)</f>
        <v>M</v>
      </c>
      <c r="H188" s="173">
        <f>VLOOKUP(E188,PLAN.A!$E$10:$K$409,7,FALSE)</f>
        <v>2157.13</v>
      </c>
    </row>
    <row r="189" spans="1:8" s="1" customFormat="1" ht="25.5">
      <c r="A189" s="156" t="str">
        <f t="shared" si="6"/>
        <v>C</v>
      </c>
      <c r="B189" s="202">
        <f t="shared" si="7"/>
        <v>0.95513177843105757</v>
      </c>
      <c r="C189" s="203">
        <f t="shared" si="5"/>
        <v>9.0494896218058611E-4</v>
      </c>
      <c r="E189" s="162" t="s">
        <v>1103</v>
      </c>
      <c r="F189" s="30" t="str">
        <f>VLOOKUP(E189,PLAN.A!$E$10:$K$409,2,FALSE)</f>
        <v>FORNECIMENTO E INSTALAÇÃO DE TOMADA ESTANQUE 2P+T - 10A, CAIXA E ESPELHO COM TOMADA. REF. COMERCIAL LINHA AQUATIC</v>
      </c>
      <c r="G189" s="71" t="str">
        <f>VLOOKUP(E189,PLAN.A!$E$10:$K$409,3,FALSE)</f>
        <v>UNID</v>
      </c>
      <c r="H189" s="173">
        <f>VLOOKUP(E189,PLAN.A!$E$10:$K$409,7,FALSE)</f>
        <v>2147.6</v>
      </c>
    </row>
    <row r="190" spans="1:8" s="1" customFormat="1" ht="25.5">
      <c r="A190" s="156" t="str">
        <f t="shared" si="6"/>
        <v>C</v>
      </c>
      <c r="B190" s="202">
        <f t="shared" si="7"/>
        <v>0.95596885622107464</v>
      </c>
      <c r="C190" s="203">
        <f t="shared" si="5"/>
        <v>8.3707779001704222E-4</v>
      </c>
      <c r="E190" s="162" t="s">
        <v>883</v>
      </c>
      <c r="F190" s="30" t="str">
        <f>VLOOKUP(E190,PLAN.A!$E$10:$K$409,2,FALSE)</f>
        <v>EXECUÇÃO DE RADIER, ESPESSURA DE 10 CM, FCK = 30 MPA, COM USO DE FORMAS EM MADEIRA SERRADA. AF_09/2021</v>
      </c>
      <c r="G190" s="71" t="str">
        <f>VLOOKUP(E190,PLAN.A!$E$10:$K$409,3,FALSE)</f>
        <v>M2</v>
      </c>
      <c r="H190" s="173">
        <f>VLOOKUP(E190,PLAN.A!$E$10:$K$409,7,FALSE)</f>
        <v>1986.53</v>
      </c>
    </row>
    <row r="191" spans="1:8" s="1" customFormat="1" ht="38.25">
      <c r="A191" s="156" t="str">
        <f t="shared" si="6"/>
        <v>C</v>
      </c>
      <c r="B191" s="202">
        <f t="shared" si="7"/>
        <v>0.95678720380929949</v>
      </c>
      <c r="C191" s="203">
        <f t="shared" si="5"/>
        <v>8.1834758822484294E-4</v>
      </c>
      <c r="E191" s="162" t="s">
        <v>843</v>
      </c>
      <c r="F191" s="30" t="str">
        <f>VLOOKUP(E191,PLAN.A!$E$10:$K$409,2,FALSE)</f>
        <v>FORNECIMENTO E ASSENTAMENTO DE TUBO PVC RÍGIDO, DRENAGEM/PLUVIAL, PBV - SÉRIE NORMAL, DN 100 MM (4"), INCLUSIVE CONEXÕES</v>
      </c>
      <c r="G191" s="71" t="str">
        <f>VLOOKUP(E191,PLAN.A!$E$10:$K$409,3,FALSE)</f>
        <v>M</v>
      </c>
      <c r="H191" s="173">
        <f>VLOOKUP(E191,PLAN.A!$E$10:$K$409,7,FALSE)</f>
        <v>1942.08</v>
      </c>
    </row>
    <row r="192" spans="1:8" s="1" customFormat="1" ht="51">
      <c r="A192" s="156" t="str">
        <f t="shared" si="6"/>
        <v>C</v>
      </c>
      <c r="B192" s="202">
        <f t="shared" si="7"/>
        <v>0.95757795121265621</v>
      </c>
      <c r="C192" s="203">
        <f t="shared" si="5"/>
        <v>7.9074740335669793E-4</v>
      </c>
      <c r="E192" s="162" t="s">
        <v>1331</v>
      </c>
      <c r="F192" s="30" t="str">
        <f>VLOOKUP(E192,PLAN.A!$E$10:$K$409,2,FALSE)</f>
        <v>CAIXA DE GORDURA ESPECIAL (CAPACIDADE: 312 L - PARA ATÉ 146 PESSOAS SERVIDAS NO PICO), RETANGULAR, EM ALVENARIA COM BLOCOS DE CONCRETO, DIMENSÕES INTERNAS = 0,4X1,2 M, ALTURA INTERNA = 1 M. AF_12/2020</v>
      </c>
      <c r="G192" s="71" t="str">
        <f>VLOOKUP(E192,PLAN.A!$E$10:$K$409,3,FALSE)</f>
        <v>UN</v>
      </c>
      <c r="H192" s="173">
        <f>VLOOKUP(E192,PLAN.A!$E$10:$K$409,7,FALSE)</f>
        <v>1876.58</v>
      </c>
    </row>
    <row r="193" spans="1:8" s="1" customFormat="1" ht="25.5">
      <c r="A193" s="156" t="str">
        <f t="shared" si="6"/>
        <v>C</v>
      </c>
      <c r="B193" s="202">
        <f t="shared" si="7"/>
        <v>0.95836196501365878</v>
      </c>
      <c r="C193" s="203">
        <f t="shared" si="5"/>
        <v>7.8401380100260687E-4</v>
      </c>
      <c r="E193" s="162" t="s">
        <v>946</v>
      </c>
      <c r="F193" s="30" t="str">
        <f>VLOOKUP(E193,PLAN.A!$E$10:$K$409,2,FALSE)</f>
        <v>PODA EM ALTURA DE ÁRVORE COM DIÂMETRO DE TRONCO MAIOR OU IGUAL A 0,40 M E MENOR QUE 0,60 M. AF_03/2024</v>
      </c>
      <c r="G193" s="71" t="str">
        <f>VLOOKUP(E193,PLAN.A!$E$10:$K$409,3,FALSE)</f>
        <v>UN</v>
      </c>
      <c r="H193" s="173">
        <f>VLOOKUP(E193,PLAN.A!$E$10:$K$409,7,FALSE)</f>
        <v>1860.6</v>
      </c>
    </row>
    <row r="194" spans="1:8" s="1" customFormat="1" ht="38.25">
      <c r="A194" s="156" t="str">
        <f t="shared" si="6"/>
        <v>C</v>
      </c>
      <c r="B194" s="202">
        <f t="shared" si="7"/>
        <v>0.95912777533395444</v>
      </c>
      <c r="C194" s="203">
        <f t="shared" si="5"/>
        <v>7.6581032029567769E-4</v>
      </c>
      <c r="E194" s="162" t="s">
        <v>1334</v>
      </c>
      <c r="F194" s="30" t="str">
        <f>VLOOKUP(E194,PLAN.A!$E$10:$K$409,2,FALSE)</f>
        <v>FORNECIMENTO E INSTALAÇÃO DE PONTO DE UTILIZAÇÃO DE  GLP COM REGULADOR DE PRESSÃO DE SEGUNDO ESTÁGIO E SUPORTE PARA FIXAÇÃO.</v>
      </c>
      <c r="G194" s="71" t="str">
        <f>VLOOKUP(E194,PLAN.A!$E$10:$K$409,3,FALSE)</f>
        <v>UNID</v>
      </c>
      <c r="H194" s="173">
        <f>VLOOKUP(E194,PLAN.A!$E$10:$K$409,7,FALSE)</f>
        <v>1817.4</v>
      </c>
    </row>
    <row r="195" spans="1:8" s="1" customFormat="1" ht="38.25">
      <c r="A195" s="156" t="str">
        <f t="shared" si="6"/>
        <v>C</v>
      </c>
      <c r="B195" s="202">
        <f t="shared" si="7"/>
        <v>0.9598907750705391</v>
      </c>
      <c r="C195" s="203">
        <f t="shared" si="5"/>
        <v>7.6299973658467725E-4</v>
      </c>
      <c r="E195" s="162" t="s">
        <v>698</v>
      </c>
      <c r="F195" s="30" t="str">
        <f>VLOOKUP(E195,PLAN.A!$E$10:$K$409,2,FALSE)</f>
        <v>BANCADA EM GRANITO VERDE UBATUBA, ESPESSURA 2CM, COM FACES VISÍVEIS POLIDAS, TESTEIRA H.MAX=10CM, FRONTÃO/RODOBANCADA H.MAX=20CM, INCLUSIVE PERFIS METÁLICOS PARA APOIO</v>
      </c>
      <c r="G195" s="71" t="str">
        <f>VLOOKUP(E195,PLAN.A!$E$10:$K$409,3,FALSE)</f>
        <v>M2</v>
      </c>
      <c r="H195" s="173">
        <f>VLOOKUP(E195,PLAN.A!$E$10:$K$409,7,FALSE)</f>
        <v>1810.73</v>
      </c>
    </row>
    <row r="196" spans="1:8" s="1" customFormat="1">
      <c r="A196" s="156" t="str">
        <f t="shared" si="6"/>
        <v>C</v>
      </c>
      <c r="B196" s="202">
        <f t="shared" si="7"/>
        <v>0.96062118973390465</v>
      </c>
      <c r="C196" s="203">
        <f t="shared" si="5"/>
        <v>7.3041466336553739E-4</v>
      </c>
      <c r="E196" s="162" t="s">
        <v>1142</v>
      </c>
      <c r="F196" s="30" t="str">
        <f>VLOOKUP(E196,PLAN.A!$E$10:$K$409,2,FALSE)</f>
        <v>REATERRO MANUAL DE VALAS</v>
      </c>
      <c r="G196" s="71" t="str">
        <f>VLOOKUP(E196,PLAN.A!$E$10:$K$409,3,FALSE)</f>
        <v>M3</v>
      </c>
      <c r="H196" s="173">
        <f>VLOOKUP(E196,PLAN.A!$E$10:$K$409,7,FALSE)</f>
        <v>1733.4</v>
      </c>
    </row>
    <row r="197" spans="1:8" s="1" customFormat="1" ht="25.5">
      <c r="A197" s="156" t="str">
        <f t="shared" si="6"/>
        <v>C</v>
      </c>
      <c r="B197" s="202">
        <f t="shared" si="7"/>
        <v>0.96134318528744322</v>
      </c>
      <c r="C197" s="203">
        <f t="shared" si="5"/>
        <v>7.2199555353858261E-4</v>
      </c>
      <c r="E197" s="162" t="s">
        <v>951</v>
      </c>
      <c r="F197" s="30" t="str">
        <f>VLOOKUP(E197,PLAN.A!$E$10:$K$409,2,FALSE)</f>
        <v>FORNECIMENTO E INSTALAÇÃO DE PLACA DE OBRA COM CHAPA GALVANIZADA E ESTRUTURA DE MADEIRA. AF_03/2022_PS</v>
      </c>
      <c r="G197" s="71" t="str">
        <f>VLOOKUP(E197,PLAN.A!$E$10:$K$409,3,FALSE)</f>
        <v>M2</v>
      </c>
      <c r="H197" s="173">
        <f>VLOOKUP(E197,PLAN.A!$E$10:$K$409,7,FALSE)</f>
        <v>1713.42</v>
      </c>
    </row>
    <row r="198" spans="1:8" s="1" customFormat="1" ht="76.5">
      <c r="A198" s="156" t="str">
        <f t="shared" si="6"/>
        <v>C</v>
      </c>
      <c r="B198" s="202">
        <f t="shared" si="7"/>
        <v>0.96201412681962872</v>
      </c>
      <c r="C198" s="203">
        <f t="shared" si="5"/>
        <v>6.7094153218553738E-4</v>
      </c>
      <c r="E198" s="162" t="s">
        <v>950</v>
      </c>
      <c r="F198" s="30" t="str">
        <f>VLOOKUP(E198,PLAN.A!$E$10:$K$409,2,FALSE)</f>
        <v>MOBILIZAÇÃO E DESMOBILIZAÇÃO DA OBRA (INCLUSIVE PESSOAL LOCAL PARA APOIO À OBRA), MOVIMENTAÇÕES (SEJAM HORIZONTAIS E/OU VERTICAIS/IÇAMENTOS) DE MATERIAIS/EQUIPAMENTOS NA OBRA E INSTALAÇÕES PROVISÓRIAS DE ELÉTRICA E HIDRO-SANITÁRIAS (MEDIÇÃO DE 75% PARA MOBILIZAÇÃO E 25% NA ÚLTIMA MEDIÇÃO) E TRANSPORTES/FRETES</v>
      </c>
      <c r="G198" s="71" t="str">
        <f>VLOOKUP(E198,PLAN.A!$E$10:$K$409,3,FALSE)</f>
        <v>UNID</v>
      </c>
      <c r="H198" s="173">
        <f>VLOOKUP(E198,PLAN.A!$E$10:$K$409,7,FALSE)</f>
        <v>1592.26</v>
      </c>
    </row>
    <row r="199" spans="1:8" s="1" customFormat="1" ht="38.25">
      <c r="A199" s="156" t="str">
        <f t="shared" si="6"/>
        <v>C</v>
      </c>
      <c r="B199" s="202">
        <f t="shared" si="7"/>
        <v>0.96268237996739503</v>
      </c>
      <c r="C199" s="203">
        <f t="shared" si="5"/>
        <v>6.6825314776631963E-4</v>
      </c>
      <c r="E199" s="162" t="s">
        <v>894</v>
      </c>
      <c r="F199" s="30" t="str">
        <f>VLOOKUP(E199,PLAN.A!$E$10:$K$409,2,FALSE)</f>
        <v>MASSA ÚNICA, EM ARGAMASSA TRAÇO 1:2:8, PREPARO MECÂNICO, APLICADA MANUALMENTE EM PAREDES INTERNAS DE AMBIENTES COM ÁREA ENTRE 5M² E 10M², E = 17,5MM, COM TALISCAS. AF_03/2024</v>
      </c>
      <c r="G199" s="71" t="str">
        <f>VLOOKUP(E199,PLAN.A!$E$10:$K$409,3,FALSE)</f>
        <v>M2</v>
      </c>
      <c r="H199" s="173">
        <f>VLOOKUP(E199,PLAN.A!$E$10:$K$409,7,FALSE)</f>
        <v>1585.88</v>
      </c>
    </row>
    <row r="200" spans="1:8" s="1" customFormat="1" ht="38.25">
      <c r="A200" s="156" t="str">
        <f t="shared" si="6"/>
        <v>C</v>
      </c>
      <c r="B200" s="202">
        <f t="shared" si="7"/>
        <v>0.96333773055545657</v>
      </c>
      <c r="C200" s="203">
        <f t="shared" si="5"/>
        <v>6.5535058806154712E-4</v>
      </c>
      <c r="E200" s="162" t="s">
        <v>707</v>
      </c>
      <c r="F200" s="30" t="str">
        <f>VLOOKUP(E200,PLAN.A!$E$10:$K$409,2,FALSE)</f>
        <v>PREPARAÇÃO PARA EMASSAMENTO OU PINTURA (LÁTEX/ACRÍLICA) EM CHAPA CIMENTÍCIA, INCLUSIVE FUNDO SELADOR ACRÍLICO, APLICAÇÃO MANUAL.</v>
      </c>
      <c r="G200" s="71" t="str">
        <f>VLOOKUP(E200,PLAN.A!$E$10:$K$409,3,FALSE)</f>
        <v>M2</v>
      </c>
      <c r="H200" s="173">
        <f>VLOOKUP(E200,PLAN.A!$E$10:$K$409,7,FALSE)</f>
        <v>1555.26</v>
      </c>
    </row>
    <row r="201" spans="1:8" s="1" customFormat="1" ht="25.5">
      <c r="A201" s="156" t="str">
        <f t="shared" si="6"/>
        <v>C</v>
      </c>
      <c r="B201" s="202">
        <f t="shared" si="7"/>
        <v>0.96399149676649365</v>
      </c>
      <c r="C201" s="203">
        <f t="shared" si="5"/>
        <v>6.5376621103705509E-4</v>
      </c>
      <c r="E201" s="162" t="s">
        <v>796</v>
      </c>
      <c r="F201" s="30" t="str">
        <f>VLOOKUP(E201,PLAN.A!$E$10:$K$409,2,FALSE)</f>
        <v>FORNECIMENTO E ASSENTAMENTO DE TUBO PVC RÍGIDO SOLDÁVEL, ÁGUA FRIA, DN 50 MM (1.1/2"), INCLUSIVE CONEXÕES</v>
      </c>
      <c r="G201" s="71" t="str">
        <f>VLOOKUP(E201,PLAN.A!$E$10:$K$409,3,FALSE)</f>
        <v>M</v>
      </c>
      <c r="H201" s="173">
        <f>VLOOKUP(E201,PLAN.A!$E$10:$K$409,7,FALSE)</f>
        <v>1551.5</v>
      </c>
    </row>
    <row r="202" spans="1:8" s="1" customFormat="1" ht="25.5">
      <c r="A202" s="156" t="str">
        <f t="shared" si="6"/>
        <v>C</v>
      </c>
      <c r="B202" s="202">
        <f t="shared" si="7"/>
        <v>0.96461725827086908</v>
      </c>
      <c r="C202" s="203">
        <f t="shared" ref="C202:C265" si="8">H202/$H$347</f>
        <v>6.2576150437542268E-4</v>
      </c>
      <c r="E202" s="162" t="s">
        <v>731</v>
      </c>
      <c r="F202" s="30" t="str">
        <f>VLOOKUP(E202,PLAN.A!$E$10:$K$409,2,FALSE)</f>
        <v>TORNEIRA CROMADA DE MESA, 1/2" OU 3/4", PARA LAVATÓRIO, PADRÃO MÉDIO - FORNECIMENTO E INSTALAÇÃO. AF_01/2020</v>
      </c>
      <c r="G202" s="71" t="str">
        <f>VLOOKUP(E202,PLAN.A!$E$10:$K$409,3,FALSE)</f>
        <v>UN</v>
      </c>
      <c r="H202" s="173">
        <f>VLOOKUP(E202,PLAN.A!$E$10:$K$409,7,FALSE)</f>
        <v>1485.04</v>
      </c>
    </row>
    <row r="203" spans="1:8" s="1" customFormat="1" ht="25.5">
      <c r="A203" s="156" t="str">
        <f t="shared" si="6"/>
        <v>C</v>
      </c>
      <c r="B203" s="202">
        <f t="shared" si="7"/>
        <v>0.96524224865557562</v>
      </c>
      <c r="C203" s="203">
        <f t="shared" si="8"/>
        <v>6.2499038470658751E-4</v>
      </c>
      <c r="E203" s="162" t="s">
        <v>879</v>
      </c>
      <c r="F203" s="30" t="str">
        <f>VLOOKUP(E203,PLAN.A!$E$10:$K$409,2,FALSE)</f>
        <v>ESCAVAÇÃO MANUAL DE VALA COM PROFUNDIDADE MENOR OU IGUAL A 1,30 M. AF_02/2021</v>
      </c>
      <c r="G203" s="71" t="str">
        <f>VLOOKUP(E203,PLAN.A!$E$10:$K$409,3,FALSE)</f>
        <v>M3</v>
      </c>
      <c r="H203" s="173">
        <f>VLOOKUP(E203,PLAN.A!$E$10:$K$409,7,FALSE)</f>
        <v>1483.21</v>
      </c>
    </row>
    <row r="204" spans="1:8" s="1" customFormat="1" ht="25.5">
      <c r="A204" s="156" t="str">
        <f t="shared" si="6"/>
        <v>C</v>
      </c>
      <c r="B204" s="202">
        <f t="shared" si="7"/>
        <v>0.96584953699804843</v>
      </c>
      <c r="C204" s="203">
        <f t="shared" si="8"/>
        <v>6.0728834247283524E-4</v>
      </c>
      <c r="E204" s="162" t="s">
        <v>1089</v>
      </c>
      <c r="F204" s="30" t="str">
        <f>VLOOKUP(E204,PLAN.A!$E$10:$K$409,2,FALSE)</f>
        <v>FORNECIMENTO E INSTALAÇÃO DE CABO PP 3X1,5MM2 - 70CM COM PLUG 2P+T - 10A</v>
      </c>
      <c r="G204" s="71" t="str">
        <f>VLOOKUP(E204,PLAN.A!$E$10:$K$409,3,FALSE)</f>
        <v>UNID</v>
      </c>
      <c r="H204" s="173">
        <f>VLOOKUP(E204,PLAN.A!$E$10:$K$409,7,FALSE)</f>
        <v>1441.2</v>
      </c>
    </row>
    <row r="205" spans="1:8" s="1" customFormat="1" ht="25.5">
      <c r="A205" s="156" t="str">
        <f t="shared" si="6"/>
        <v>C</v>
      </c>
      <c r="B205" s="202">
        <f t="shared" si="7"/>
        <v>0.96644157992542923</v>
      </c>
      <c r="C205" s="203">
        <f t="shared" si="8"/>
        <v>5.9204292738078185E-4</v>
      </c>
      <c r="E205" s="162" t="s">
        <v>832</v>
      </c>
      <c r="F205" s="30" t="str">
        <f>VLOOKUP(E205,PLAN.A!$E$10:$K$409,2,FALSE)</f>
        <v>EXTINTOR DE INCÊNDIO PORTÁTIL COM CARGA DE PQS DE 6 KG, CLASSE BC - FORNECIMENTO E INSTALAÇÃO. AF_10/2020_PE</v>
      </c>
      <c r="G205" s="71" t="str">
        <f>VLOOKUP(E205,PLAN.A!$E$10:$K$409,3,FALSE)</f>
        <v>UN</v>
      </c>
      <c r="H205" s="173">
        <f>VLOOKUP(E205,PLAN.A!$E$10:$K$409,7,FALSE)</f>
        <v>1405.02</v>
      </c>
    </row>
    <row r="206" spans="1:8" s="1" customFormat="1">
      <c r="A206" s="156" t="str">
        <f t="shared" si="6"/>
        <v>C</v>
      </c>
      <c r="B206" s="202">
        <f t="shared" si="7"/>
        <v>0.96701675935054399</v>
      </c>
      <c r="C206" s="203">
        <f t="shared" si="8"/>
        <v>5.7517942511477941E-4</v>
      </c>
      <c r="E206" s="162" t="s">
        <v>910</v>
      </c>
      <c r="F206" s="30" t="str">
        <f>VLOOKUP(E206,PLAN.A!$E$10:$K$409,2,FALSE)</f>
        <v>REGULARIZAÇAO E COMPACT.TERRENO C/PLACA VIBRATORIA</v>
      </c>
      <c r="G206" s="71" t="str">
        <f>VLOOKUP(E206,PLAN.A!$E$10:$K$409,3,FALSE)</f>
        <v>M2</v>
      </c>
      <c r="H206" s="173">
        <f>VLOOKUP(E206,PLAN.A!$E$10:$K$409,7,FALSE)</f>
        <v>1365</v>
      </c>
    </row>
    <row r="207" spans="1:8" s="1" customFormat="1" ht="25.5">
      <c r="A207" s="156" t="str">
        <f t="shared" si="6"/>
        <v>C</v>
      </c>
      <c r="B207" s="202">
        <f t="shared" si="7"/>
        <v>0.96758831493459208</v>
      </c>
      <c r="C207" s="203">
        <f t="shared" si="8"/>
        <v>5.7155558404812221E-4</v>
      </c>
      <c r="E207" s="162" t="s">
        <v>1090</v>
      </c>
      <c r="F207" s="30" t="str">
        <f>VLOOKUP(E207,PLAN.A!$E$10:$K$409,2,FALSE)</f>
        <v>FORNECIMENTO E INSTALAÇÃO DE CABO PP 3X1,5MM2 - 70CM COM PLUG 2P+T - 20A</v>
      </c>
      <c r="G207" s="71" t="str">
        <f>VLOOKUP(E207,PLAN.A!$E$10:$K$409,3,FALSE)</f>
        <v>UNID</v>
      </c>
      <c r="H207" s="173">
        <f>VLOOKUP(E207,PLAN.A!$E$10:$K$409,7,FALSE)</f>
        <v>1356.4</v>
      </c>
    </row>
    <row r="208" spans="1:8" s="1" customFormat="1" ht="51">
      <c r="A208" s="156" t="str">
        <f t="shared" si="6"/>
        <v>C</v>
      </c>
      <c r="B208" s="202">
        <f t="shared" si="7"/>
        <v>0.96813784936350722</v>
      </c>
      <c r="C208" s="203">
        <f t="shared" si="8"/>
        <v>5.4953442891515639E-4</v>
      </c>
      <c r="E208" s="162" t="s">
        <v>1009</v>
      </c>
      <c r="F208" s="30" t="str">
        <f>VLOOKUP(E208,PLAN.A!$E$10:$K$409,2,FALSE)</f>
        <v>J14 - FORNECIMENTO E INSTALAÇÃO DE SHOOT DEVOLUÇÃO DE TALHERES, EM AÇO INOX 304, DIMENSÕES MÍNIMA25X25X40CM, BORDA DE 20MM. (REF.: SHOT DEVOLUÇÃO DE TALHERES 25X25X40CM AÇO INOX 304 MAQUINBAL)</v>
      </c>
      <c r="G208" s="71" t="str">
        <f>VLOOKUP(E208,PLAN.A!$E$10:$K$409,3,FALSE)</f>
        <v>UNID</v>
      </c>
      <c r="H208" s="173">
        <f>VLOOKUP(E208,PLAN.A!$E$10:$K$409,7,FALSE)</f>
        <v>1304.1400000000001</v>
      </c>
    </row>
    <row r="209" spans="1:8" s="1" customFormat="1" ht="51">
      <c r="A209" s="156" t="str">
        <f t="shared" si="6"/>
        <v>C</v>
      </c>
      <c r="B209" s="202">
        <f t="shared" si="7"/>
        <v>0.96868728266197401</v>
      </c>
      <c r="C209" s="203">
        <f t="shared" si="8"/>
        <v>5.4943329846678449E-4</v>
      </c>
      <c r="E209" s="162" t="s">
        <v>830</v>
      </c>
      <c r="F209" s="30" t="str">
        <f>VLOOKUP(E209,PLAN.A!$E$10:$K$409,2,FALSE)</f>
        <v>FORNECIMENTO E INSTALAÇÃO DE TUBO DE AÇO GALVANIZADO COM COSTURA, CLASSE MÉDIA, DN 65MM (2 1/2"), ESPESSURA DA PAREDE 3,65MM, CONEXÃO ROSQUEADA, INSTALADO EM REDE DE ALIMENTAÇÃO PARA HIDRANTE, INCLUSIVE CONEXÕES E ACESSÓRIOS</v>
      </c>
      <c r="G209" s="71" t="str">
        <f>VLOOKUP(E209,PLAN.A!$E$10:$K$409,3,FALSE)</f>
        <v>M</v>
      </c>
      <c r="H209" s="173">
        <f>VLOOKUP(E209,PLAN.A!$E$10:$K$409,7,FALSE)</f>
        <v>1303.9000000000001</v>
      </c>
    </row>
    <row r="210" spans="1:8" s="1" customFormat="1" ht="51">
      <c r="A210" s="156" t="str">
        <f t="shared" si="6"/>
        <v>C</v>
      </c>
      <c r="B210" s="202">
        <f t="shared" si="7"/>
        <v>0.96923085882197257</v>
      </c>
      <c r="C210" s="203">
        <f t="shared" si="8"/>
        <v>5.4357615999858268E-4</v>
      </c>
      <c r="E210" s="162" t="s">
        <v>944</v>
      </c>
      <c r="F210" s="30" t="str">
        <f>VLOOKUP(E210,PLAN.A!$E$10:$K$409,2,FALSE)</f>
        <v>REMOÇÃO MANUAL DE GUIA DE MEIO-FIO PRÉ-MOLDADA EM CONCRETO, COM REAPROVEITAMENTO, INCLUSIVE AFASTAMENTO E EMPILHAMENTO, EXCLUSIVE TRANSPORTE E RETIRADA DO MATERIAL REMOVIDO NÃO REAPROVEITÁVEL</v>
      </c>
      <c r="G210" s="71" t="str">
        <f>VLOOKUP(E210,PLAN.A!$E$10:$K$409,3,FALSE)</f>
        <v>M</v>
      </c>
      <c r="H210" s="173">
        <f>VLOOKUP(E210,PLAN.A!$E$10:$K$409,7,FALSE)</f>
        <v>1290</v>
      </c>
    </row>
    <row r="211" spans="1:8" s="1" customFormat="1" ht="51">
      <c r="A211" s="156" t="str">
        <f t="shared" si="6"/>
        <v>C</v>
      </c>
      <c r="B211" s="202">
        <f t="shared" si="7"/>
        <v>0.96975742821156996</v>
      </c>
      <c r="C211" s="203">
        <f t="shared" si="8"/>
        <v>5.2656938959738675E-4</v>
      </c>
      <c r="E211" s="162" t="s">
        <v>644</v>
      </c>
      <c r="F211" s="30" t="str">
        <f>VLOOKUP(E211,PLAN.A!$E$10:$K$409,2,FALSE)</f>
        <v>FORNECIMENTO E EXECUÇÃO DE REVESTIMENTO TIPO MASSA ÚNICA/EMBOÇO/REBOCO LISO, TRAÇO 1:2:8, CIMENTO, CAL E AREIA LAVADA, ESP. 1,75 CM, APLICADO EM PAREDES, PREPARO MECÂNICO, COM EXECUÇÃO DE TALISCAS</v>
      </c>
      <c r="G211" s="71" t="str">
        <f>VLOOKUP(E211,PLAN.A!$E$10:$K$409,3,FALSE)</f>
        <v>M2</v>
      </c>
      <c r="H211" s="173">
        <f>VLOOKUP(E211,PLAN.A!$E$10:$K$409,7,FALSE)</f>
        <v>1249.6400000000001</v>
      </c>
    </row>
    <row r="212" spans="1:8" s="1" customFormat="1" ht="38.25">
      <c r="A212" s="156" t="str">
        <f t="shared" si="6"/>
        <v>C</v>
      </c>
      <c r="B212" s="202">
        <f t="shared" si="7"/>
        <v>0.97028289780754129</v>
      </c>
      <c r="C212" s="203">
        <f t="shared" si="8"/>
        <v>5.2546959597134311E-4</v>
      </c>
      <c r="E212" s="162" t="s">
        <v>1029</v>
      </c>
      <c r="F212" s="30" t="str">
        <f>VLOOKUP(E212,PLAN.A!$E$10:$K$409,2,FALSE)</f>
        <v xml:space="preserve">FORNECIMENTO E INSTALAÇÃO DE CENTRAL (1+1) PARA GLP, INCLUIDO CHICOTE FLEXÍVEL, MANÔMETRO, VALVULA DE REGULAGEM ANTI REFLUXO. </v>
      </c>
      <c r="G212" s="71" t="str">
        <f>VLOOKUP(E212,PLAN.A!$E$10:$K$409,3,FALSE)</f>
        <v>UNID</v>
      </c>
      <c r="H212" s="173">
        <f>VLOOKUP(E212,PLAN.A!$E$10:$K$409,7,FALSE)</f>
        <v>1247.03</v>
      </c>
    </row>
    <row r="213" spans="1:8" s="1" customFormat="1" ht="25.5">
      <c r="A213" s="156" t="str">
        <f t="shared" si="6"/>
        <v>C</v>
      </c>
      <c r="B213" s="202">
        <f t="shared" si="7"/>
        <v>0.97080725918234922</v>
      </c>
      <c r="C213" s="203">
        <f t="shared" si="8"/>
        <v>5.2436137480793511E-4</v>
      </c>
      <c r="E213" s="162" t="s">
        <v>1108</v>
      </c>
      <c r="F213" s="30" t="str">
        <f>VLOOKUP(E213,PLAN.A!$E$10:$K$409,2,FALSE)</f>
        <v>CAIXA RETANGULAR 4" X 2" MÉDIA (1,30 M DO PISO), PVC, INSTALADA EM PAREDE - FORNECIMENTO E INSTALAÇÃO. AF_03/2023</v>
      </c>
      <c r="G213" s="71" t="str">
        <f>VLOOKUP(E213,PLAN.A!$E$10:$K$409,3,FALSE)</f>
        <v>UN</v>
      </c>
      <c r="H213" s="173">
        <f>VLOOKUP(E213,PLAN.A!$E$10:$K$409,7,FALSE)</f>
        <v>1244.4000000000001</v>
      </c>
    </row>
    <row r="214" spans="1:8" s="1" customFormat="1" ht="63.75">
      <c r="A214" s="156" t="str">
        <f t="shared" si="6"/>
        <v>C</v>
      </c>
      <c r="B214" s="202">
        <f t="shared" si="7"/>
        <v>0.97132855293355658</v>
      </c>
      <c r="C214" s="203">
        <f t="shared" si="8"/>
        <v>5.2129375120732295E-4</v>
      </c>
      <c r="E214" s="162" t="s">
        <v>975</v>
      </c>
      <c r="F214" s="30" t="str">
        <f>VLOOKUP(E214,PLAN.A!$E$10:$K$409,2,FALSE)</f>
        <v>P10 - FORNECIMENTO E INSTALAÇÃO DE PORTA PIVOTANTE DE VIDRO LISO TEMPERADO INCOLOR 8MM, COM PUXADOR EM AÇO INOX TUBULAR DE 40CM, ACABAMENTO E BATENTE EM ALUMÍNIO, INCLUSIVE DOBRADIÇAS, PIVÔ, FECHADURA E DEMAIS MATERIAIS NECESSÁRIOS PARA INSTALAÇÃO</v>
      </c>
      <c r="G214" s="71" t="str">
        <f>VLOOKUP(E214,PLAN.A!$E$10:$K$409,3,FALSE)</f>
        <v>M2</v>
      </c>
      <c r="H214" s="173">
        <f>VLOOKUP(E214,PLAN.A!$E$10:$K$409,7,FALSE)</f>
        <v>1237.1199999999999</v>
      </c>
    </row>
    <row r="215" spans="1:8" s="1" customFormat="1" ht="38.25">
      <c r="A215" s="156" t="str">
        <f t="shared" si="6"/>
        <v>C</v>
      </c>
      <c r="B215" s="202">
        <f t="shared" si="7"/>
        <v>0.97184956436226222</v>
      </c>
      <c r="C215" s="203">
        <f t="shared" si="8"/>
        <v>5.2101142870561825E-4</v>
      </c>
      <c r="E215" s="162" t="s">
        <v>1261</v>
      </c>
      <c r="F215" s="30" t="str">
        <f>VLOOKUP(E215,PLAN.A!$E$10:$K$409,2,FALSE)</f>
        <v>PAREDE COM SISTEMA EM CHAPAS DE GESSO PARA DRYWALL, USO INTERNO, COM DUAS FACES SIMPLES E ESTRUTURA METÁLICA COM GUIAS SIMPLES, SEM VÃOS. AF_07/2023_PS</v>
      </c>
      <c r="G215" s="71" t="str">
        <f>VLOOKUP(E215,PLAN.A!$E$10:$K$409,3,FALSE)</f>
        <v>M2</v>
      </c>
      <c r="H215" s="173">
        <f>VLOOKUP(E215,PLAN.A!$E$10:$K$409,7,FALSE)</f>
        <v>1236.45</v>
      </c>
    </row>
    <row r="216" spans="1:8" s="1" customFormat="1" ht="25.5">
      <c r="A216" s="156" t="str">
        <f t="shared" si="6"/>
        <v>C</v>
      </c>
      <c r="B216" s="202">
        <f t="shared" si="7"/>
        <v>0.97233643162333627</v>
      </c>
      <c r="C216" s="203">
        <f t="shared" si="8"/>
        <v>4.8686726107407944E-4</v>
      </c>
      <c r="E216" s="162" t="s">
        <v>740</v>
      </c>
      <c r="F216" s="30" t="str">
        <f>VLOOKUP(E216,PLAN.A!$E$10:$K$409,2,FALSE)</f>
        <v>ENGATE FLEXÍVEL EM INOX, 1/2  X 40CM - FORNECIMENTO E INSTALAÇÃO. AF_01/2020</v>
      </c>
      <c r="G216" s="71" t="str">
        <f>VLOOKUP(E216,PLAN.A!$E$10:$K$409,3,FALSE)</f>
        <v>UN</v>
      </c>
      <c r="H216" s="173">
        <f>VLOOKUP(E216,PLAN.A!$E$10:$K$409,7,FALSE)</f>
        <v>1155.42</v>
      </c>
    </row>
    <row r="217" spans="1:8" s="1" customFormat="1" ht="25.5">
      <c r="A217" s="156" t="str">
        <f t="shared" si="6"/>
        <v>C</v>
      </c>
      <c r="B217" s="202">
        <f t="shared" si="7"/>
        <v>0.97281765243437623</v>
      </c>
      <c r="C217" s="203">
        <f t="shared" si="8"/>
        <v>4.8122081103998558E-4</v>
      </c>
      <c r="E217" s="162" t="s">
        <v>827</v>
      </c>
      <c r="F217" s="30" t="str">
        <f>VLOOKUP(E217,PLAN.A!$E$10:$K$409,2,FALSE)</f>
        <v>REATERRO MANUAL DE VALAS, COM COMPACTADOR DE SOLOS DE PERCUSSÃO. AF_08/2023</v>
      </c>
      <c r="G217" s="71" t="str">
        <f>VLOOKUP(E217,PLAN.A!$E$10:$K$409,3,FALSE)</f>
        <v>M3</v>
      </c>
      <c r="H217" s="173">
        <f>VLOOKUP(E217,PLAN.A!$E$10:$K$409,7,FALSE)</f>
        <v>1142.02</v>
      </c>
    </row>
    <row r="218" spans="1:8" s="1" customFormat="1" ht="25.5">
      <c r="A218" s="156" t="str">
        <f t="shared" si="6"/>
        <v>C</v>
      </c>
      <c r="B218" s="202">
        <f t="shared" si="7"/>
        <v>0.97329547694785845</v>
      </c>
      <c r="C218" s="203">
        <f t="shared" si="8"/>
        <v>4.77824513482165E-4</v>
      </c>
      <c r="E218" s="162" t="s">
        <v>896</v>
      </c>
      <c r="F218" s="30" t="str">
        <f>VLOOKUP(E218,PLAN.A!$E$10:$K$409,2,FALSE)</f>
        <v>IMPERMEABILIZAÇÃO DE SUPERFÍCIE COM MEMBRANA À BASE DE RESINA ACRÍLICA, 3 DEMÃOS. AF_09/2023</v>
      </c>
      <c r="G218" s="71" t="str">
        <f>VLOOKUP(E218,PLAN.A!$E$10:$K$409,3,FALSE)</f>
        <v>M2</v>
      </c>
      <c r="H218" s="173">
        <f>VLOOKUP(E218,PLAN.A!$E$10:$K$409,7,FALSE)</f>
        <v>1133.96</v>
      </c>
    </row>
    <row r="219" spans="1:8" s="1" customFormat="1" ht="38.25">
      <c r="A219" s="156" t="str">
        <f t="shared" si="6"/>
        <v>C</v>
      </c>
      <c r="B219" s="202">
        <f t="shared" si="7"/>
        <v>0.9737727283887998</v>
      </c>
      <c r="C219" s="203">
        <f t="shared" si="8"/>
        <v>4.7725144094139124E-4</v>
      </c>
      <c r="E219" s="162" t="s">
        <v>737</v>
      </c>
      <c r="F219" s="30" t="str">
        <f>VLOOKUP(E219,PLAN.A!$E$10:$K$409,2,FALSE)</f>
        <v>TORNEIRA CROMADA LONGA, DE PAREDE, 1/2" OU 3/4", PARA PIA DE COZINHA, PADRÃO POPULAR - FORNECIMENTO E INSTALAÇÃO. AF_01/2020</v>
      </c>
      <c r="G219" s="71" t="str">
        <f>VLOOKUP(E219,PLAN.A!$E$10:$K$409,3,FALSE)</f>
        <v>UN</v>
      </c>
      <c r="H219" s="173">
        <f>VLOOKUP(E219,PLAN.A!$E$10:$K$409,7,FALSE)</f>
        <v>1132.5999999999999</v>
      </c>
    </row>
    <row r="220" spans="1:8" s="1" customFormat="1" ht="25.5">
      <c r="A220" s="156" t="str">
        <f t="shared" si="6"/>
        <v>C</v>
      </c>
      <c r="B220" s="202">
        <f t="shared" si="7"/>
        <v>0.97424892638757066</v>
      </c>
      <c r="C220" s="203">
        <f t="shared" si="8"/>
        <v>4.7619799877085138E-4</v>
      </c>
      <c r="E220" s="162" t="s">
        <v>921</v>
      </c>
      <c r="F220" s="30" t="str">
        <f>VLOOKUP(E220,PLAN.A!$E$10:$K$409,2,FALSE)</f>
        <v>PLANTIO DE ÁRVORE ORNAMENTAL COM ALTURA DE MUDA MAIOR QUE 2,00 M E MENOR OU IGUAL A 4,00 M . AF_07/2024</v>
      </c>
      <c r="G220" s="71" t="str">
        <f>VLOOKUP(E220,PLAN.A!$E$10:$K$409,3,FALSE)</f>
        <v>UN</v>
      </c>
      <c r="H220" s="173">
        <f>VLOOKUP(E220,PLAN.A!$E$10:$K$409,7,FALSE)</f>
        <v>1130.0999999999999</v>
      </c>
    </row>
    <row r="221" spans="1:8" s="1" customFormat="1" ht="25.5">
      <c r="A221" s="156" t="str">
        <f t="shared" si="6"/>
        <v>C</v>
      </c>
      <c r="B221" s="202">
        <f t="shared" si="7"/>
        <v>0.97471886693984855</v>
      </c>
      <c r="C221" s="203">
        <f t="shared" si="8"/>
        <v>4.6994055227784446E-4</v>
      </c>
      <c r="E221" s="162" t="s">
        <v>909</v>
      </c>
      <c r="F221" s="30" t="str">
        <f>VLOOKUP(E221,PLAN.A!$E$10:$K$409,2,FALSE)</f>
        <v>REATERRO MANUAL DE VALAS, COM COMPACTADOR DE SOLOS DE PERCUSSÃO. AF_08/2023</v>
      </c>
      <c r="G221" s="71" t="str">
        <f>VLOOKUP(E221,PLAN.A!$E$10:$K$409,3,FALSE)</f>
        <v>M3</v>
      </c>
      <c r="H221" s="173">
        <f>VLOOKUP(E221,PLAN.A!$E$10:$K$409,7,FALSE)</f>
        <v>1115.25</v>
      </c>
    </row>
    <row r="222" spans="1:8" s="1" customFormat="1" ht="114.75">
      <c r="A222" s="156" t="str">
        <f t="shared" si="6"/>
        <v>C</v>
      </c>
      <c r="B222" s="202">
        <f t="shared" si="7"/>
        <v>0.97517418992856797</v>
      </c>
      <c r="C222" s="203">
        <f t="shared" si="8"/>
        <v>4.5532298871943296E-4</v>
      </c>
      <c r="E222" s="162" t="s">
        <v>1375</v>
      </c>
      <c r="F222" s="30" t="str">
        <f>VLOOKUP(E222,PLAN.A!$E$10:$K$409,2,FALSE)</f>
        <v>FORNECIMENTO E INSTALAÇÃO DE SUPORTE PARA LUMINÁRIA TIPO PÉTALA, COM DOIS BRAÇO (BRAÇO: TUBO AÇO CARBONO DIN 2440,  ESPESSURA MÍNIMA 3MM; DIÂMETRO EXTERNO 48.3MM, INCLINAÇÃO 15° FABRI-CADOS EM TUBO AÇO CARBONO DIN 2440, ESPESSURA MÍNIMA MM; NÚCLEO COM DIÂMETRO EXTERNO DE 76MM, ALTURA 25CM; ROSCAS SOLDADAS, FIXAÇÃO EM POSTE TOPO 60.3MM, TAMPA DE VEDAÇÃO EM ALUMÍNIO. TRATAMENTO: GALVANIZAÇÃO A FOGO POR IMERSÃO A QUENTE, INTERNA E EXTERNAMENTE). REF. LUMICENTES SCON 2</v>
      </c>
      <c r="G222" s="71" t="str">
        <f>VLOOKUP(E222,PLAN.A!$E$10:$K$409,3,FALSE)</f>
        <v>UNID</v>
      </c>
      <c r="H222" s="173">
        <f>VLOOKUP(E222,PLAN.A!$E$10:$K$409,7,FALSE)</f>
        <v>1080.56</v>
      </c>
    </row>
    <row r="223" spans="1:8" s="1" customFormat="1" ht="38.25">
      <c r="A223" s="156" t="str">
        <f t="shared" si="6"/>
        <v>C</v>
      </c>
      <c r="B223" s="202">
        <f t="shared" si="7"/>
        <v>0.97561791241210538</v>
      </c>
      <c r="C223" s="203">
        <f t="shared" si="8"/>
        <v>4.4372248353744768E-4</v>
      </c>
      <c r="E223" s="162" t="s">
        <v>720</v>
      </c>
      <c r="F223" s="30" t="str">
        <f>VLOOKUP(E223,PLAN.A!$E$10:$K$409,2,FALSE)</f>
        <v>FORNECIMENTO E INSTALAÇÃO DE TANQUE DE LOUÇA BRANCA COM COLUNA, 30L OU EQUIVALENTE, INCLUSO SIFÃO FLEXÍVEL EM PVC, E VÁLVULA EM METAL CROMADO.</v>
      </c>
      <c r="G223" s="71" t="str">
        <f>VLOOKUP(E223,PLAN.A!$E$10:$K$409,3,FALSE)</f>
        <v>UNID</v>
      </c>
      <c r="H223" s="173">
        <f>VLOOKUP(E223,PLAN.A!$E$10:$K$409,7,FALSE)</f>
        <v>1053.03</v>
      </c>
    </row>
    <row r="224" spans="1:8" s="1" customFormat="1" ht="25.5">
      <c r="A224" s="156" t="str">
        <f t="shared" si="6"/>
        <v>C</v>
      </c>
      <c r="B224" s="202">
        <f t="shared" si="7"/>
        <v>0.97605884538077525</v>
      </c>
      <c r="C224" s="203">
        <f t="shared" si="8"/>
        <v>4.4093296866985814E-4</v>
      </c>
      <c r="E224" s="162" t="s">
        <v>784</v>
      </c>
      <c r="F224" s="30" t="str">
        <f>VLOOKUP(E224,PLAN.A!$E$10:$K$409,2,FALSE)</f>
        <v>ESCAVAÇÃO MANUAL DE VALA COM PROFUNDIDADE MENOR OU IGUAL A 1,30 M. AF_02/2021</v>
      </c>
      <c r="G224" s="71" t="str">
        <f>VLOOKUP(E224,PLAN.A!$E$10:$K$409,3,FALSE)</f>
        <v>M3</v>
      </c>
      <c r="H224" s="173">
        <f>VLOOKUP(E224,PLAN.A!$E$10:$K$409,7,FALSE)</f>
        <v>1046.4100000000001</v>
      </c>
    </row>
    <row r="225" spans="1:8" s="1" customFormat="1">
      <c r="A225" s="156" t="str">
        <f t="shared" ref="A225:A276" si="9">IF(B225&lt;=50%,"A",IF(B225&lt;=80%,"B","C"))</f>
        <v>C</v>
      </c>
      <c r="B225" s="202">
        <f t="shared" si="7"/>
        <v>0.97649875861742408</v>
      </c>
      <c r="C225" s="203">
        <f t="shared" si="8"/>
        <v>4.3991323664877545E-4</v>
      </c>
      <c r="E225" s="162" t="s">
        <v>715</v>
      </c>
      <c r="F225" s="30" t="str">
        <f>VLOOKUP(E225,PLAN.A!$E$10:$K$409,2,FALSE)</f>
        <v>PREPARO DO PISO CIMENTADO PARA PINTURA - LIXAMENTO E LIMPEZA.</v>
      </c>
      <c r="G225" s="71" t="str">
        <f>VLOOKUP(E225,PLAN.A!$E$10:$K$409,3,FALSE)</f>
        <v>M2</v>
      </c>
      <c r="H225" s="173">
        <f>VLOOKUP(E225,PLAN.A!$E$10:$K$409,7,FALSE)</f>
        <v>1043.99</v>
      </c>
    </row>
    <row r="226" spans="1:8" s="1" customFormat="1" ht="38.25">
      <c r="A226" s="156" t="str">
        <f t="shared" si="9"/>
        <v>C</v>
      </c>
      <c r="B226" s="202">
        <f t="shared" si="7"/>
        <v>0.9769353893282694</v>
      </c>
      <c r="C226" s="203">
        <f t="shared" si="8"/>
        <v>4.366307108453732E-4</v>
      </c>
      <c r="E226" s="162" t="s">
        <v>1095</v>
      </c>
      <c r="F226" s="30" t="str">
        <f>VLOOKUP(E226,PLAN.A!$E$10:$K$409,2,FALSE)</f>
        <v>ELETRODUTO RÍGIDO ROSCÁVEL, PVC, DN 60 MM (2"), PARA REDE ENTERRADA DE DISTRIBUIÇÃO DE ENERGIA ELÉTRICA - FORNECIMENTO E INSTALAÇÃO. AF_12/2021</v>
      </c>
      <c r="G226" s="71" t="str">
        <f>VLOOKUP(E226,PLAN.A!$E$10:$K$409,3,FALSE)</f>
        <v>M</v>
      </c>
      <c r="H226" s="173">
        <f>VLOOKUP(E226,PLAN.A!$E$10:$K$409,7,FALSE)</f>
        <v>1036.2</v>
      </c>
    </row>
    <row r="227" spans="1:8" s="1" customFormat="1" ht="25.5">
      <c r="A227" s="156" t="str">
        <f t="shared" si="9"/>
        <v>C</v>
      </c>
      <c r="B227" s="202">
        <f t="shared" si="7"/>
        <v>0.97736274974801407</v>
      </c>
      <c r="C227" s="203">
        <f t="shared" si="8"/>
        <v>4.2736041974462214E-4</v>
      </c>
      <c r="E227" s="162" t="s">
        <v>1109</v>
      </c>
      <c r="F227" s="30" t="str">
        <f>VLOOKUP(E227,PLAN.A!$E$10:$K$409,2,FALSE)</f>
        <v>FORNECIMENTO E INSTALAÇÃO DE CAIXA ALUMÍNIO 4X4" DE EMBUTIR NO PISO, INCLUSIVE TAMPA</v>
      </c>
      <c r="G227" s="71" t="str">
        <f>VLOOKUP(E227,PLAN.A!$E$10:$K$409,3,FALSE)</f>
        <v>UNID</v>
      </c>
      <c r="H227" s="173">
        <f>VLOOKUP(E227,PLAN.A!$E$10:$K$409,7,FALSE)</f>
        <v>1014.2</v>
      </c>
    </row>
    <row r="228" spans="1:8" s="1" customFormat="1">
      <c r="A228" s="156" t="str">
        <f t="shared" si="9"/>
        <v>C</v>
      </c>
      <c r="B228" s="202">
        <f t="shared" si="7"/>
        <v>0.97778265601095993</v>
      </c>
      <c r="C228" s="203">
        <f t="shared" si="8"/>
        <v>4.1990626294588187E-4</v>
      </c>
      <c r="E228" s="162" t="s">
        <v>888</v>
      </c>
      <c r="F228" s="30" t="str">
        <f>VLOOKUP(E228,PLAN.A!$E$10:$K$409,2,FALSE)</f>
        <v>GRAUTEAMENTO VERTICAL EM ALVENARIA ESTRUTURAL. AF_09/2021</v>
      </c>
      <c r="G228" s="71" t="str">
        <f>VLOOKUP(E228,PLAN.A!$E$10:$K$409,3,FALSE)</f>
        <v>M3</v>
      </c>
      <c r="H228" s="173">
        <f>VLOOKUP(E228,PLAN.A!$E$10:$K$409,7,FALSE)</f>
        <v>996.51</v>
      </c>
    </row>
    <row r="229" spans="1:8" s="1" customFormat="1" ht="38.25">
      <c r="A229" s="156" t="str">
        <f t="shared" si="9"/>
        <v>C</v>
      </c>
      <c r="B229" s="202">
        <f t="shared" si="7"/>
        <v>0.97820234737170297</v>
      </c>
      <c r="C229" s="203">
        <f t="shared" si="8"/>
        <v>4.1969136074309173E-4</v>
      </c>
      <c r="E229" s="162" t="s">
        <v>1327</v>
      </c>
      <c r="F229" s="30" t="str">
        <f>VLOOKUP(E229,PLAN.A!$E$10:$K$409,2,FALSE)</f>
        <v>CAIXA SIFONADA, COM GRELHA QUADRADA, PVC, DN 150 X 150 X 50 MM, JUNTA SOLDÁVEL, FORNECIDA E INSTALADA EM RAMAL DE DESCARGA OU EM RAMAL DE ESGOTO SANITÁRIO. AF_08/2022</v>
      </c>
      <c r="G229" s="71" t="str">
        <f>VLOOKUP(E229,PLAN.A!$E$10:$K$409,3,FALSE)</f>
        <v>UN</v>
      </c>
      <c r="H229" s="173">
        <f>VLOOKUP(E229,PLAN.A!$E$10:$K$409,7,FALSE)</f>
        <v>996</v>
      </c>
    </row>
    <row r="230" spans="1:8" s="1" customFormat="1" ht="38.25">
      <c r="A230" s="156" t="str">
        <f t="shared" si="9"/>
        <v>C</v>
      </c>
      <c r="B230" s="202">
        <f t="shared" si="7"/>
        <v>0.978616139456291</v>
      </c>
      <c r="C230" s="203">
        <f t="shared" si="8"/>
        <v>4.1379208458806839E-4</v>
      </c>
      <c r="E230" s="162" t="s">
        <v>790</v>
      </c>
      <c r="F230" s="30" t="str">
        <f>VLOOKUP(E230,PLAN.A!$E$10:$K$409,2,FALSE)</f>
        <v>RASGO LINEAR MANUAL EM ALVENARIA, PARA RAMAIS/ DISTRIBUIÇÃO DE INSTALAÇÕES HIDRÁULICAS, DIÂMETROS MAIORES QUE 40 MM E MENORES OU IGUAIS A 75 MM. AF_09/2023</v>
      </c>
      <c r="G230" s="71" t="str">
        <f>VLOOKUP(E230,PLAN.A!$E$10:$K$409,3,FALSE)</f>
        <v>M</v>
      </c>
      <c r="H230" s="173">
        <f>VLOOKUP(E230,PLAN.A!$E$10:$K$409,7,FALSE)</f>
        <v>982</v>
      </c>
    </row>
    <row r="231" spans="1:8" s="1" customFormat="1" ht="38.25">
      <c r="A231" s="156" t="str">
        <f t="shared" si="9"/>
        <v>C</v>
      </c>
      <c r="B231" s="202">
        <f t="shared" ref="B231:B294" si="10">B230+C231</f>
        <v>0.97902824603340621</v>
      </c>
      <c r="C231" s="203">
        <f t="shared" si="8"/>
        <v>4.1210657711520456E-4</v>
      </c>
      <c r="E231" s="162" t="s">
        <v>1122</v>
      </c>
      <c r="F231" s="30" t="str">
        <f>VLOOKUP(E231,PLAN.A!$E$10:$K$409,2,FALSE)</f>
        <v>FORNECIMENTO E INSTALAÇÃO DE ETIQUETA DE IDENTIFICAÇÃO DOS CIRCUITOS E TENSÕES PARA AS TOMADAS , PRETO SOBRE BRANCO(TAMANHO MÍNIMO DE 12MM X 25MM)</v>
      </c>
      <c r="G231" s="71" t="str">
        <f>VLOOKUP(E231,PLAN.A!$E$10:$K$409,3,FALSE)</f>
        <v>UNID</v>
      </c>
      <c r="H231" s="173">
        <f>VLOOKUP(E231,PLAN.A!$E$10:$K$409,7,FALSE)</f>
        <v>978</v>
      </c>
    </row>
    <row r="232" spans="1:8" s="1" customFormat="1" ht="25.5">
      <c r="A232" s="156" t="str">
        <f t="shared" si="9"/>
        <v>C</v>
      </c>
      <c r="B232" s="202">
        <f t="shared" si="10"/>
        <v>0.97942926197134994</v>
      </c>
      <c r="C232" s="203">
        <f t="shared" si="8"/>
        <v>4.0101593794376059E-4</v>
      </c>
      <c r="E232" s="162" t="s">
        <v>842</v>
      </c>
      <c r="F232" s="30" t="str">
        <f>VLOOKUP(E232,PLAN.A!$E$10:$K$409,2,FALSE)</f>
        <v>REATERRO MANUAL DE VALAS, COM COMPACTADOR DE SOLOS DE PERCUSSÃO. AF_08/2023</v>
      </c>
      <c r="G232" s="71" t="str">
        <f>VLOOKUP(E232,PLAN.A!$E$10:$K$409,3,FALSE)</f>
        <v>M3</v>
      </c>
      <c r="H232" s="173">
        <f>VLOOKUP(E232,PLAN.A!$E$10:$K$409,7,FALSE)</f>
        <v>951.68</v>
      </c>
    </row>
    <row r="233" spans="1:8" s="1" customFormat="1" ht="25.5">
      <c r="A233" s="156" t="str">
        <f t="shared" si="9"/>
        <v>C</v>
      </c>
      <c r="B233" s="202">
        <f t="shared" si="10"/>
        <v>0.97982999137302329</v>
      </c>
      <c r="C233" s="203">
        <f t="shared" si="8"/>
        <v>4.0072940167337377E-4</v>
      </c>
      <c r="E233" s="162" t="s">
        <v>797</v>
      </c>
      <c r="F233" s="30" t="str">
        <f>VLOOKUP(E233,PLAN.A!$E$10:$K$409,2,FALSE)</f>
        <v>FORNECIMENTO E ASSENTAMENTO DE TUBO PVC RÍGIDO SOLDÁVEL, ÁGUA FRIA, DN 32 MM (1") , INCLUSIVE CONEXÕES</v>
      </c>
      <c r="G233" s="71" t="str">
        <f>VLOOKUP(E233,PLAN.A!$E$10:$K$409,3,FALSE)</f>
        <v>M</v>
      </c>
      <c r="H233" s="173">
        <f>VLOOKUP(E233,PLAN.A!$E$10:$K$409,7,FALSE)</f>
        <v>951</v>
      </c>
    </row>
    <row r="234" spans="1:8" s="1" customFormat="1" ht="25.5">
      <c r="A234" s="156" t="str">
        <f t="shared" si="9"/>
        <v>C</v>
      </c>
      <c r="B234" s="202">
        <f t="shared" si="10"/>
        <v>0.98022970947021293</v>
      </c>
      <c r="C234" s="203">
        <f t="shared" si="8"/>
        <v>3.9971809718965549E-4</v>
      </c>
      <c r="E234" s="162" t="s">
        <v>1077</v>
      </c>
      <c r="F234" s="30" t="str">
        <f>VLOOKUP(E234,PLAN.A!$E$10:$K$409,2,FALSE)</f>
        <v>RELÉ FOTOELÉTRICO PARA COMANDO DE ILUMINAÇÃO EXTERNA 1000 W - FORNECIMENTO E INSTALAÇÃO. AF_08/2020</v>
      </c>
      <c r="G234" s="71" t="str">
        <f>VLOOKUP(E234,PLAN.A!$E$10:$K$409,3,FALSE)</f>
        <v>UN</v>
      </c>
      <c r="H234" s="173">
        <f>VLOOKUP(E234,PLAN.A!$E$10:$K$409,7,FALSE)</f>
        <v>948.6</v>
      </c>
    </row>
    <row r="235" spans="1:8" s="1" customFormat="1" ht="25.5">
      <c r="A235" s="156" t="str">
        <f t="shared" si="9"/>
        <v>C</v>
      </c>
      <c r="B235" s="202">
        <f t="shared" si="10"/>
        <v>0.98062379797244326</v>
      </c>
      <c r="C235" s="203">
        <f t="shared" si="8"/>
        <v>3.940885022302903E-4</v>
      </c>
      <c r="E235" s="162" t="s">
        <v>718</v>
      </c>
      <c r="F235" s="30" t="str">
        <f>VLOOKUP(E235,PLAN.A!$E$10:$K$409,2,FALSE)</f>
        <v>MICTÓRIO SIFONADO LOUÇA BRANCA - PADRÃO MÉDIO - FORNECIMENTO E INSTALAÇÃO. AF_01/2020</v>
      </c>
      <c r="G235" s="71" t="str">
        <f>VLOOKUP(E235,PLAN.A!$E$10:$K$409,3,FALSE)</f>
        <v>UN</v>
      </c>
      <c r="H235" s="173">
        <f>VLOOKUP(E235,PLAN.A!$E$10:$K$409,7,FALSE)</f>
        <v>935.24</v>
      </c>
    </row>
    <row r="236" spans="1:8" s="1" customFormat="1" ht="25.5">
      <c r="A236" s="156" t="str">
        <f t="shared" si="9"/>
        <v>C</v>
      </c>
      <c r="B236" s="202">
        <f t="shared" si="10"/>
        <v>0.98101575430772037</v>
      </c>
      <c r="C236" s="203">
        <f t="shared" si="8"/>
        <v>3.9195633527711754E-4</v>
      </c>
      <c r="E236" s="162" t="s">
        <v>729</v>
      </c>
      <c r="F236" s="30" t="str">
        <f>VLOOKUP(E236,PLAN.A!$E$10:$K$409,2,FALSE)</f>
        <v>BARRA DE APOIO RETA, EM ACO INOX POLIDO, COMPRIMENTO 70 CM,  FIXADA NA PAREDE - FORNECIMENTO E INSTALAÇÃO. AF_01/2020</v>
      </c>
      <c r="G236" s="71" t="str">
        <f>VLOOKUP(E236,PLAN.A!$E$10:$K$409,3,FALSE)</f>
        <v>UN</v>
      </c>
      <c r="H236" s="173">
        <f>VLOOKUP(E236,PLAN.A!$E$10:$K$409,7,FALSE)</f>
        <v>930.18</v>
      </c>
    </row>
    <row r="237" spans="1:8" s="1" customFormat="1" ht="63.75">
      <c r="A237" s="156" t="str">
        <f t="shared" si="9"/>
        <v>C</v>
      </c>
      <c r="B237" s="202">
        <f t="shared" si="10"/>
        <v>0.98140257827274258</v>
      </c>
      <c r="C237" s="203">
        <f t="shared" si="8"/>
        <v>3.8682396502224723E-4</v>
      </c>
      <c r="E237" s="162" t="s">
        <v>1110</v>
      </c>
      <c r="F237" s="30" t="str">
        <f>VLOOKUP(E237,PLAN.A!$E$10:$K$409,2,FALSE)</f>
        <v>FORNECIMENTO E INSTALAÇÃO DE CABO DE COBRE FLEXÍVEL ISOLADO, 1,5 MM2, ANTI-CHAMA 450/750V VÁRIAS CORES CONF. NORMA, ISOLAMENTO DUPLO EM PVC, SEM CHUMBO, NÃO PROPAGANTE DE CHAMA, BAIXA EMISSÃO DE FUMAÇAS E GASES TÓXICOS, SEGUNDO ORIENTAÇÕES DE CORES E OUTRAS DIRETRIZES DA NBR 5410/2004</v>
      </c>
      <c r="G237" s="71" t="str">
        <f>VLOOKUP(E237,PLAN.A!$E$10:$K$409,3,FALSE)</f>
        <v>M</v>
      </c>
      <c r="H237" s="173">
        <f>VLOOKUP(E237,PLAN.A!$E$10:$K$409,7,FALSE)</f>
        <v>918</v>
      </c>
    </row>
    <row r="238" spans="1:8" s="1" customFormat="1" ht="25.5">
      <c r="A238" s="156" t="str">
        <f t="shared" si="9"/>
        <v>C</v>
      </c>
      <c r="B238" s="202">
        <f t="shared" si="10"/>
        <v>0.98178678548741316</v>
      </c>
      <c r="C238" s="203">
        <f t="shared" si="8"/>
        <v>3.8420721467062613E-4</v>
      </c>
      <c r="E238" s="162" t="s">
        <v>1078</v>
      </c>
      <c r="F238" s="30" t="str">
        <f>VLOOKUP(E238,PLAN.A!$E$10:$K$409,2,FALSE)</f>
        <v>CONTATOR TRIPOLAR I NOMINAL 22A - FORNECIMENTO E INSTALAÇÃO. AF_10/2020</v>
      </c>
      <c r="G238" s="71" t="str">
        <f>VLOOKUP(E238,PLAN.A!$E$10:$K$409,3,FALSE)</f>
        <v>UN</v>
      </c>
      <c r="H238" s="173">
        <f>VLOOKUP(E238,PLAN.A!$E$10:$K$409,7,FALSE)</f>
        <v>911.79</v>
      </c>
    </row>
    <row r="239" spans="1:8" s="1" customFormat="1" ht="25.5">
      <c r="A239" s="156" t="str">
        <f t="shared" si="9"/>
        <v>C</v>
      </c>
      <c r="B239" s="202">
        <f t="shared" si="10"/>
        <v>0.98216838437926957</v>
      </c>
      <c r="C239" s="203">
        <f t="shared" si="8"/>
        <v>3.8159889185636938E-4</v>
      </c>
      <c r="E239" s="162" t="s">
        <v>821</v>
      </c>
      <c r="F239" s="30" t="str">
        <f>VLOOKUP(E239,PLAN.A!$E$10:$K$409,2,FALSE)</f>
        <v>FORNECIMENTO E ASSENTAMENTO DE TUBO PVC RÍGIDO, ESGOTO, PBV - SÉRIE NORMAL, DN 75 MM (3"), INCLUSIVE CONEXÕES</v>
      </c>
      <c r="G239" s="71" t="str">
        <f>VLOOKUP(E239,PLAN.A!$E$10:$K$409,3,FALSE)</f>
        <v>M</v>
      </c>
      <c r="H239" s="173">
        <f>VLOOKUP(E239,PLAN.A!$E$10:$K$409,7,FALSE)</f>
        <v>905.6</v>
      </c>
    </row>
    <row r="240" spans="1:8" s="1" customFormat="1" ht="38.25">
      <c r="A240" s="156" t="str">
        <f t="shared" si="9"/>
        <v>C</v>
      </c>
      <c r="B240" s="202">
        <f t="shared" si="10"/>
        <v>0.98254768676719417</v>
      </c>
      <c r="C240" s="203">
        <f t="shared" si="8"/>
        <v>3.7930238792459239E-4</v>
      </c>
      <c r="E240" s="162" t="s">
        <v>849</v>
      </c>
      <c r="F240" s="30" t="str">
        <f>VLOOKUP(E240,PLAN.A!$E$10:$K$409,2,FALSE)</f>
        <v>CUBA DE EMBUTIR OVAL EM LOUÇA BRANCA, 35 X 50CM OU EQUIVALENTE, INCLUSO VÁLVULA EM METAL CROMADO E SIFÃO FLEXÍVEL EM PVC - FORNECIMENTO E INSTALAÇÃO. AF_01/2020</v>
      </c>
      <c r="G240" s="71" t="str">
        <f>VLOOKUP(E240,PLAN.A!$E$10:$K$409,3,FALSE)</f>
        <v>UN</v>
      </c>
      <c r="H240" s="173">
        <f>VLOOKUP(E240,PLAN.A!$E$10:$K$409,7,FALSE)</f>
        <v>900.15</v>
      </c>
    </row>
    <row r="241" spans="1:8" s="1" customFormat="1" ht="25.5">
      <c r="A241" s="156" t="str">
        <f t="shared" si="9"/>
        <v>C</v>
      </c>
      <c r="B241" s="202">
        <f t="shared" si="10"/>
        <v>0.98291940858525961</v>
      </c>
      <c r="C241" s="203">
        <f t="shared" si="8"/>
        <v>3.7172181806538734E-4</v>
      </c>
      <c r="E241" s="162" t="s">
        <v>1071</v>
      </c>
      <c r="F241" s="30" t="str">
        <f>VLOOKUP(E241,PLAN.A!$E$10:$K$409,2,FALSE)</f>
        <v>DISJUNTOR BIPOLAR TIPO DIN, CORRENTE NOMINAL DE 16A - FORNECIMENTO E INSTALAÇÃO. AF_10/2020</v>
      </c>
      <c r="G241" s="71" t="str">
        <f>VLOOKUP(E241,PLAN.A!$E$10:$K$409,3,FALSE)</f>
        <v>UN</v>
      </c>
      <c r="H241" s="173">
        <f>VLOOKUP(E241,PLAN.A!$E$10:$K$409,7,FALSE)</f>
        <v>882.16</v>
      </c>
    </row>
    <row r="242" spans="1:8" s="1" customFormat="1" ht="25.5">
      <c r="A242" s="156" t="str">
        <f t="shared" si="9"/>
        <v>C</v>
      </c>
      <c r="B242" s="202">
        <f t="shared" si="10"/>
        <v>0.98328834931599474</v>
      </c>
      <c r="C242" s="203">
        <f t="shared" si="8"/>
        <v>3.6894073073516205E-4</v>
      </c>
      <c r="E242" s="162" t="s">
        <v>593</v>
      </c>
      <c r="F242" s="30" t="str">
        <f>VLOOKUP(E242,PLAN.A!$E$10:$K$409,2,FALSE)</f>
        <v>EXECUÇÃO DE ARRASAMENTO MECANICO DE ESTACA DE CONCRETO ARMADO</v>
      </c>
      <c r="G242" s="71" t="str">
        <f>VLOOKUP(E242,PLAN.A!$E$10:$K$409,3,FALSE)</f>
        <v>UN</v>
      </c>
      <c r="H242" s="173">
        <f>VLOOKUP(E242,PLAN.A!$E$10:$K$409,7,FALSE)</f>
        <v>875.56</v>
      </c>
    </row>
    <row r="243" spans="1:8" s="1" customFormat="1" ht="25.5">
      <c r="A243" s="156" t="str">
        <f t="shared" si="9"/>
        <v>C</v>
      </c>
      <c r="B243" s="202">
        <f t="shared" si="10"/>
        <v>0.9836492628173904</v>
      </c>
      <c r="C243" s="203">
        <f t="shared" si="8"/>
        <v>3.6091350139564812E-4</v>
      </c>
      <c r="E243" s="162" t="s">
        <v>817</v>
      </c>
      <c r="F243" s="30" t="str">
        <f>VLOOKUP(E243,PLAN.A!$E$10:$K$409,2,FALSE)</f>
        <v>REATERRO MANUAL DE VALAS, COM COMPACTADOR DE SOLOS DE PERCUSSÃO. AF_08/2023</v>
      </c>
      <c r="G243" s="71" t="str">
        <f>VLOOKUP(E243,PLAN.A!$E$10:$K$409,3,FALSE)</f>
        <v>M3</v>
      </c>
      <c r="H243" s="173">
        <f>VLOOKUP(E243,PLAN.A!$E$10:$K$409,7,FALSE)</f>
        <v>856.51</v>
      </c>
    </row>
    <row r="244" spans="1:8" s="1" customFormat="1" ht="25.5">
      <c r="A244" s="156" t="str">
        <f t="shared" si="9"/>
        <v>C</v>
      </c>
      <c r="B244" s="202">
        <f t="shared" si="10"/>
        <v>0.98400667467701119</v>
      </c>
      <c r="C244" s="203">
        <f t="shared" si="8"/>
        <v>3.5741185962077357E-4</v>
      </c>
      <c r="E244" s="162" t="s">
        <v>1106</v>
      </c>
      <c r="F244" s="30" t="str">
        <f>VLOOKUP(E244,PLAN.A!$E$10:$K$409,2,FALSE)</f>
        <v>FORNECIMENTO E INSTALAÇÃO DE TOMADA BLINDADA 3P+T - 63A, MONTADA EM CONDULETE</v>
      </c>
      <c r="G244" s="71" t="str">
        <f>VLOOKUP(E244,PLAN.A!$E$10:$K$409,3,FALSE)</f>
        <v>UNID</v>
      </c>
      <c r="H244" s="173">
        <f>VLOOKUP(E244,PLAN.A!$E$10:$K$409,7,FALSE)</f>
        <v>848.2</v>
      </c>
    </row>
    <row r="245" spans="1:8" s="1" customFormat="1" ht="25.5">
      <c r="A245" s="156" t="str">
        <f t="shared" si="9"/>
        <v>C</v>
      </c>
      <c r="B245" s="202">
        <f t="shared" si="10"/>
        <v>0.98435633320225679</v>
      </c>
      <c r="C245" s="203">
        <f t="shared" si="8"/>
        <v>3.4965852524559992E-4</v>
      </c>
      <c r="E245" s="162" t="s">
        <v>1064</v>
      </c>
      <c r="F245" s="30" t="str">
        <f>VLOOKUP(E245,PLAN.A!$E$10:$K$409,2,FALSE)</f>
        <v>DISJUNTOR TRIPOLAR TIPO NEMA, CORRENTE NOMINAL DE  100A - FORNECIMENTO E INSTALAÇÃO. AF_10/2020</v>
      </c>
      <c r="G245" s="71" t="str">
        <f>VLOOKUP(E245,PLAN.A!$E$10:$K$409,3,FALSE)</f>
        <v>UN</v>
      </c>
      <c r="H245" s="173">
        <f>VLOOKUP(E245,PLAN.A!$E$10:$K$409,7,FALSE)</f>
        <v>829.8</v>
      </c>
    </row>
    <row r="246" spans="1:8" s="1" customFormat="1">
      <c r="A246" s="156" t="str">
        <f t="shared" si="9"/>
        <v>C</v>
      </c>
      <c r="B246" s="202">
        <f t="shared" si="10"/>
        <v>0.98470396911853497</v>
      </c>
      <c r="C246" s="203">
        <f t="shared" si="8"/>
        <v>3.4763591627816337E-4</v>
      </c>
      <c r="E246" s="162" t="s">
        <v>1127</v>
      </c>
      <c r="F246" s="30" t="str">
        <f>VLOOKUP(E246,PLAN.A!$E$10:$K$409,2,FALSE)</f>
        <v>TOMADA DE REDE RJ45 - FORNECIMENTO E INSTALAÇÃO. AF_11/2019</v>
      </c>
      <c r="G246" s="71" t="str">
        <f>VLOOKUP(E246,PLAN.A!$E$10:$K$409,3,FALSE)</f>
        <v>UN</v>
      </c>
      <c r="H246" s="173">
        <f>VLOOKUP(E246,PLAN.A!$E$10:$K$409,7,FALSE)</f>
        <v>825</v>
      </c>
    </row>
    <row r="247" spans="1:8" s="1" customFormat="1" ht="25.5">
      <c r="A247" s="156" t="str">
        <f t="shared" si="9"/>
        <v>C</v>
      </c>
      <c r="B247" s="202">
        <f t="shared" si="10"/>
        <v>0.98504579003403181</v>
      </c>
      <c r="C247" s="203">
        <f t="shared" si="8"/>
        <v>3.418209154967832E-4</v>
      </c>
      <c r="E247" s="162" t="s">
        <v>1100</v>
      </c>
      <c r="F247" s="30" t="str">
        <f>VLOOKUP(E247,PLAN.A!$E$10:$K$409,2,FALSE)</f>
        <v>TOMADA MÉDIA DE EMBUTIR (1 MÓDULO), 2P+T 10 A, INCLUINDO SUPORTE E PLACA - FORNECIMENTO E INSTALAÇÃO. AF_03/2023</v>
      </c>
      <c r="G247" s="71" t="str">
        <f>VLOOKUP(E247,PLAN.A!$E$10:$K$409,3,FALSE)</f>
        <v>UN</v>
      </c>
      <c r="H247" s="173">
        <f>VLOOKUP(E247,PLAN.A!$E$10:$K$409,7,FALSE)</f>
        <v>811.2</v>
      </c>
    </row>
    <row r="248" spans="1:8" s="1" customFormat="1" ht="38.25">
      <c r="A248" s="156" t="str">
        <f t="shared" si="9"/>
        <v>C</v>
      </c>
      <c r="B248" s="202">
        <f t="shared" si="10"/>
        <v>0.98538723171034714</v>
      </c>
      <c r="C248" s="203">
        <f t="shared" si="8"/>
        <v>3.4144167631538878E-4</v>
      </c>
      <c r="E248" s="162" t="s">
        <v>1083</v>
      </c>
      <c r="F248" s="30" t="str">
        <f>VLOOKUP(E248,PLAN.A!$E$10:$K$409,2,FALSE)</f>
        <v>DISJUNTOR DE PROTEÇÃO DIFERENCIAL RESIDUAL (DR), BIPOLAR TIPO DIN, CORRENTE NOMINAL DE 40A, SENSIBILIDADE DE 30MA, FORNECIMENTO E INSTALAÇÃO, INCLUSIVE TERMINAL ILHÓS</v>
      </c>
      <c r="G248" s="71" t="str">
        <f>VLOOKUP(E248,PLAN.A!$E$10:$K$409,3,FALSE)</f>
        <v>UN</v>
      </c>
      <c r="H248" s="173">
        <f>VLOOKUP(E248,PLAN.A!$E$10:$K$409,7,FALSE)</f>
        <v>810.3</v>
      </c>
    </row>
    <row r="249" spans="1:8" s="1" customFormat="1" ht="38.25">
      <c r="A249" s="156" t="str">
        <f t="shared" si="9"/>
        <v>C</v>
      </c>
      <c r="B249" s="202">
        <f t="shared" si="10"/>
        <v>0.98572661285377694</v>
      </c>
      <c r="C249" s="203">
        <f t="shared" si="8"/>
        <v>3.3938114342981277E-4</v>
      </c>
      <c r="E249" s="162" t="s">
        <v>1362</v>
      </c>
      <c r="F249" s="30" t="str">
        <f>VLOOKUP(E249,PLAN.A!$E$10:$K$409,2,FALSE)</f>
        <v>PINTURA COM TINTA ALQUÍDICA DE ACABAMENTO (ESMALTE SINTÉTICO FOSCO) APLICADA A ROLO OU PINCEL SOBRE SUPERFÍCIES METÁLICAS (EXCETO PERFIL) EXECUTADO EM OBRA (02 DEMÃOS). AF_01/2020</v>
      </c>
      <c r="G249" s="71" t="str">
        <f>VLOOKUP(E249,PLAN.A!$E$10:$K$409,3,FALSE)</f>
        <v>M2</v>
      </c>
      <c r="H249" s="173">
        <f>VLOOKUP(E249,PLAN.A!$E$10:$K$409,7,FALSE)</f>
        <v>805.41</v>
      </c>
    </row>
    <row r="250" spans="1:8" s="1" customFormat="1" ht="25.5">
      <c r="A250" s="156" t="str">
        <f t="shared" si="9"/>
        <v>C</v>
      </c>
      <c r="B250" s="202">
        <f t="shared" si="10"/>
        <v>0.98605843449619091</v>
      </c>
      <c r="C250" s="203">
        <f t="shared" si="8"/>
        <v>3.3182164241401857E-4</v>
      </c>
      <c r="E250" s="162" t="s">
        <v>1132</v>
      </c>
      <c r="F250" s="30" t="str">
        <f>VLOOKUP(E250,PLAN.A!$E$10:$K$409,2,FALSE)</f>
        <v>PATCH PANEL 24 PORTAS, CATEGORIA 5E - FORNECIMENTO E INSTALAÇÃO. AF_11/2019</v>
      </c>
      <c r="G250" s="71" t="str">
        <f>VLOOKUP(E250,PLAN.A!$E$10:$K$409,3,FALSE)</f>
        <v>UN</v>
      </c>
      <c r="H250" s="173">
        <f>VLOOKUP(E250,PLAN.A!$E$10:$K$409,7,FALSE)</f>
        <v>787.47</v>
      </c>
    </row>
    <row r="251" spans="1:8" s="1" customFormat="1" ht="38.25">
      <c r="A251" s="156" t="str">
        <f t="shared" si="9"/>
        <v>C</v>
      </c>
      <c r="B251" s="202">
        <f t="shared" si="10"/>
        <v>0.98638925326165861</v>
      </c>
      <c r="C251" s="203">
        <f t="shared" si="8"/>
        <v>3.308187654676646E-4</v>
      </c>
      <c r="E251" s="162" t="s">
        <v>891</v>
      </c>
      <c r="F251" s="30" t="str">
        <f>VLOOKUP(E251,PLAN.A!$E$10:$K$409,2,FALSE)</f>
        <v>FORNECIMENTO, LANÇAMENTO E EXECUÇÃO DE CONCRETO, FCK  25 MPA, COM CONTROLE TECNOLÓGICO, INCLUSIVE ADENSAMENTO E CURA. CONSIDERADO PERDAS NO PREÇO UNITÁRIO.</v>
      </c>
      <c r="G251" s="71" t="str">
        <f>VLOOKUP(E251,PLAN.A!$E$10:$K$409,3,FALSE)</f>
        <v>M3</v>
      </c>
      <c r="H251" s="173">
        <f>VLOOKUP(E251,PLAN.A!$E$10:$K$409,7,FALSE)</f>
        <v>785.09</v>
      </c>
    </row>
    <row r="252" spans="1:8" s="1" customFormat="1">
      <c r="A252" s="156" t="str">
        <f t="shared" si="9"/>
        <v>C</v>
      </c>
      <c r="B252" s="202">
        <f t="shared" si="10"/>
        <v>0.98671888795812657</v>
      </c>
      <c r="C252" s="203">
        <f t="shared" si="8"/>
        <v>3.2963469646797773E-4</v>
      </c>
      <c r="E252" s="162" t="s">
        <v>1139</v>
      </c>
      <c r="F252" s="30" t="str">
        <f>VLOOKUP(E252,PLAN.A!$E$10:$K$409,2,FALSE)</f>
        <v>REGULARIZACAO E COMPACTACAO MANUAL DE TERRENO</v>
      </c>
      <c r="G252" s="71" t="str">
        <f>VLOOKUP(E252,PLAN.A!$E$10:$K$409,3,FALSE)</f>
        <v>M2</v>
      </c>
      <c r="H252" s="173">
        <f>VLOOKUP(E252,PLAN.A!$E$10:$K$409,7,FALSE)</f>
        <v>782.28</v>
      </c>
    </row>
    <row r="253" spans="1:8" s="1" customFormat="1" ht="25.5">
      <c r="A253" s="156" t="str">
        <f t="shared" si="9"/>
        <v>C</v>
      </c>
      <c r="B253" s="202">
        <f t="shared" si="10"/>
        <v>0.98704842995168351</v>
      </c>
      <c r="C253" s="203">
        <f t="shared" si="8"/>
        <v>3.2954199355697018E-4</v>
      </c>
      <c r="E253" s="162" t="s">
        <v>1069</v>
      </c>
      <c r="F253" s="30" t="str">
        <f>VLOOKUP(E253,PLAN.A!$E$10:$K$409,2,FALSE)</f>
        <v>DISJUNTOR TERMOMAGNÉTICO TRIPOLAR , CORRENTE NOMINAL DE 125A - FORNECIMENTO E INSTALAÇÃO. AF_10/2020</v>
      </c>
      <c r="G253" s="71" t="str">
        <f>VLOOKUP(E253,PLAN.A!$E$10:$K$409,3,FALSE)</f>
        <v>UN</v>
      </c>
      <c r="H253" s="173">
        <f>VLOOKUP(E253,PLAN.A!$E$10:$K$409,7,FALSE)</f>
        <v>782.06</v>
      </c>
    </row>
    <row r="254" spans="1:8" s="1" customFormat="1" ht="25.5">
      <c r="A254" s="156" t="str">
        <f t="shared" si="9"/>
        <v>C</v>
      </c>
      <c r="B254" s="202">
        <f t="shared" si="10"/>
        <v>0.987377103908892</v>
      </c>
      <c r="C254" s="203">
        <f t="shared" si="8"/>
        <v>3.2867395720844535E-4</v>
      </c>
      <c r="E254" s="162" t="s">
        <v>1282</v>
      </c>
      <c r="F254" s="30" t="str">
        <f>VLOOKUP(E254,PLAN.A!$E$10:$K$409,2,FALSE)</f>
        <v>REMOÇÃO DE TAPUME/ CHAPAS METÁLICAS E DE MADEIRA, DE FORMA MANUAL, SEM REAPROVEITAMENTO. AF_09/2023</v>
      </c>
      <c r="G254" s="71" t="str">
        <f>VLOOKUP(E254,PLAN.A!$E$10:$K$409,3,FALSE)</f>
        <v>M2</v>
      </c>
      <c r="H254" s="173">
        <f>VLOOKUP(E254,PLAN.A!$E$10:$K$409,7,FALSE)</f>
        <v>780</v>
      </c>
    </row>
    <row r="255" spans="1:8" s="1" customFormat="1" ht="25.5">
      <c r="A255" s="156" t="str">
        <f t="shared" si="9"/>
        <v>C</v>
      </c>
      <c r="B255" s="202">
        <f t="shared" si="10"/>
        <v>0.98769692895186789</v>
      </c>
      <c r="C255" s="203">
        <f t="shared" si="8"/>
        <v>3.198250429759103E-4</v>
      </c>
      <c r="E255" s="162" t="s">
        <v>1097</v>
      </c>
      <c r="F255" s="30" t="str">
        <f>VLOOKUP(E255,PLAN.A!$E$10:$K$409,2,FALSE)</f>
        <v>INTERRUPTOR SIMPLES (1 MÓDULO), 10A/250V, INCLUINDO SUPORTE E PLACA - FORNECIMENTO E INSTALAÇÃO. AF_03/2023</v>
      </c>
      <c r="G255" s="71" t="str">
        <f>VLOOKUP(E255,PLAN.A!$E$10:$K$409,3,FALSE)</f>
        <v>UN</v>
      </c>
      <c r="H255" s="173">
        <f>VLOOKUP(E255,PLAN.A!$E$10:$K$409,7,FALSE)</f>
        <v>759</v>
      </c>
    </row>
    <row r="256" spans="1:8" s="1" customFormat="1" ht="38.25">
      <c r="A256" s="156" t="str">
        <f t="shared" si="9"/>
        <v>C</v>
      </c>
      <c r="B256" s="202">
        <f t="shared" si="10"/>
        <v>0.98801458390397245</v>
      </c>
      <c r="C256" s="203">
        <f t="shared" si="8"/>
        <v>3.1765495210459813E-4</v>
      </c>
      <c r="E256" s="162" t="s">
        <v>1065</v>
      </c>
      <c r="F256" s="30" t="str">
        <f>VLOOKUP(E256,PLAN.A!$E$10:$K$409,2,FALSE)</f>
        <v>QUADRO DE DISTRIBUIÇÃO DE ENERGIA EM CHAPA DE AÇO GALVANIZADO, DE EMBUTIR, COM BARRAMENTO TRIFÁSICO, PARA 30 DISJUNTORES DIN 150A - FORNECIMENTO E INSTALAÇÃO. AF_10/2020</v>
      </c>
      <c r="G256" s="71" t="str">
        <f>VLOOKUP(E256,PLAN.A!$E$10:$K$409,3,FALSE)</f>
        <v>UN</v>
      </c>
      <c r="H256" s="173">
        <f>VLOOKUP(E256,PLAN.A!$E$10:$K$409,7,FALSE)</f>
        <v>753.85</v>
      </c>
    </row>
    <row r="257" spans="1:8" s="1" customFormat="1" ht="25.5">
      <c r="A257" s="156" t="str">
        <f t="shared" si="9"/>
        <v>C</v>
      </c>
      <c r="B257" s="202">
        <f t="shared" si="10"/>
        <v>0.98832472149274808</v>
      </c>
      <c r="C257" s="203">
        <f t="shared" si="8"/>
        <v>3.1013758877562546E-4</v>
      </c>
      <c r="E257" s="162" t="s">
        <v>597</v>
      </c>
      <c r="F257" s="30" t="str">
        <f>VLOOKUP(E257,PLAN.A!$E$10:$K$409,2,FALSE)</f>
        <v>COMPACTAÇÃO, NIVELAMENTO E ACERTO DE FUNDO DE VALAS MEDIDO "IN SITU"</v>
      </c>
      <c r="G257" s="71" t="str">
        <f>VLOOKUP(E257,PLAN.A!$E$10:$K$409,3,FALSE)</f>
        <v>M2</v>
      </c>
      <c r="H257" s="173">
        <f>VLOOKUP(E257,PLAN.A!$E$10:$K$409,7,FALSE)</f>
        <v>736.01</v>
      </c>
    </row>
    <row r="258" spans="1:8" s="1" customFormat="1" ht="63.75">
      <c r="A258" s="156" t="str">
        <f t="shared" si="9"/>
        <v>C</v>
      </c>
      <c r="B258" s="202">
        <f t="shared" si="10"/>
        <v>0.98863274376964527</v>
      </c>
      <c r="C258" s="203">
        <f t="shared" si="8"/>
        <v>3.0802227689718137E-4</v>
      </c>
      <c r="E258" s="162" t="s">
        <v>890</v>
      </c>
      <c r="F258" s="30" t="str">
        <f>VLOOKUP(E258,PLAN.A!$E$10:$K$409,2,FALSE)</f>
        <v>FORNECIMENTO, CORTE, DOBRA E MONTAGEM DE ARMAÇÕES DE AÇO CA-50/60 NAS FORMAS, INCLUSIVE INSTALAÇÃO DE ESPAÇADORES E DISTANCIADORES E PONTEIRA DE PROTEÇÃO COM A FUNÇÃO DE PREVENIR ACIDENTES DE OBRAS ATRAVÉS DA PROTEÇÃO DE PONTAS DOS VERGALHÕES.</v>
      </c>
      <c r="G258" s="71" t="str">
        <f>VLOOKUP(E258,PLAN.A!$E$10:$K$409,3,FALSE)</f>
        <v>KG</v>
      </c>
      <c r="H258" s="173">
        <f>VLOOKUP(E258,PLAN.A!$E$10:$K$409,7,FALSE)</f>
        <v>730.99</v>
      </c>
    </row>
    <row r="259" spans="1:8" s="1" customFormat="1" ht="25.5">
      <c r="A259" s="156" t="str">
        <f t="shared" si="9"/>
        <v>C</v>
      </c>
      <c r="B259" s="202">
        <f t="shared" si="10"/>
        <v>0.98892672998306219</v>
      </c>
      <c r="C259" s="203">
        <f t="shared" si="8"/>
        <v>2.9398621341690789E-4</v>
      </c>
      <c r="E259" s="162" t="s">
        <v>1387</v>
      </c>
      <c r="F259" s="30" t="str">
        <f>VLOOKUP(E259,PLAN.A!$E$10:$K$409,2,FALSE)</f>
        <v>SERVIÇO DE REMOÇÃO E REINSTALAÇÃO DE CABO ALIMENTADOR - BANCO DO LIVRO - COM REAPROVEITAMENTO</v>
      </c>
      <c r="G259" s="71" t="str">
        <f>VLOOKUP(E259,PLAN.A!$E$10:$K$409,3,FALSE)</f>
        <v>UNID</v>
      </c>
      <c r="H259" s="173">
        <f>VLOOKUP(E259,PLAN.A!$E$10:$K$409,7,FALSE)</f>
        <v>697.68</v>
      </c>
    </row>
    <row r="260" spans="1:8" s="1" customFormat="1" ht="25.5">
      <c r="A260" s="156" t="str">
        <f t="shared" si="9"/>
        <v>C</v>
      </c>
      <c r="B260" s="202">
        <f t="shared" si="10"/>
        <v>0.98921250777508629</v>
      </c>
      <c r="C260" s="203">
        <f t="shared" si="8"/>
        <v>2.8577779202406111E-4</v>
      </c>
      <c r="E260" s="162" t="s">
        <v>820</v>
      </c>
      <c r="F260" s="30" t="str">
        <f>VLOOKUP(E260,PLAN.A!$E$10:$K$409,2,FALSE)</f>
        <v>FORNECIMENTO E ASSENTAMENTO DE TUBO PVC RÍGIDO, ESGOTO, PBV - SÉRIE NORMAL, DN 50 MM (2"), INCLUSIVE CONEXÕES</v>
      </c>
      <c r="G260" s="71" t="str">
        <f>VLOOKUP(E260,PLAN.A!$E$10:$K$409,3,FALSE)</f>
        <v>M</v>
      </c>
      <c r="H260" s="173">
        <f>VLOOKUP(E260,PLAN.A!$E$10:$K$409,7,FALSE)</f>
        <v>678.2</v>
      </c>
    </row>
    <row r="261" spans="1:8" s="1" customFormat="1" ht="51">
      <c r="A261" s="156" t="str">
        <f t="shared" si="9"/>
        <v>C</v>
      </c>
      <c r="B261" s="202">
        <f t="shared" si="10"/>
        <v>0.98949043110228685</v>
      </c>
      <c r="C261" s="203">
        <f t="shared" si="8"/>
        <v>2.7792332720051561E-4</v>
      </c>
      <c r="E261" s="162" t="s">
        <v>1079</v>
      </c>
      <c r="F261" s="30" t="str">
        <f>VLOOKUP(E261,PLAN.A!$E$10:$K$409,2,FALSE)</f>
        <v>FORNECIMENTO E INSTALAÇÃO DE PROGRAMADOR HORAS 100-240VCA, 2 SAÍDA A RELÉ PARA COMANDO DE EQUIPAMENTOS DE ACORDO COM OS PROGRAMAS ESTABELECIDOS. MONTAGEM EM TRILHO DIM REF COMERCIAL COEL BWT40DRRP-REC</v>
      </c>
      <c r="G261" s="71" t="str">
        <f>VLOOKUP(E261,PLAN.A!$E$10:$K$409,3,FALSE)</f>
        <v>UNID</v>
      </c>
      <c r="H261" s="173">
        <f>VLOOKUP(E261,PLAN.A!$E$10:$K$409,7,FALSE)</f>
        <v>659.56</v>
      </c>
    </row>
    <row r="262" spans="1:8" s="1" customFormat="1">
      <c r="A262" s="156" t="str">
        <f t="shared" si="9"/>
        <v>C</v>
      </c>
      <c r="B262" s="202">
        <f t="shared" si="10"/>
        <v>0.98976756224097517</v>
      </c>
      <c r="C262" s="203">
        <f t="shared" si="8"/>
        <v>2.7713113868826965E-4</v>
      </c>
      <c r="E262" s="162" t="s">
        <v>727</v>
      </c>
      <c r="F262" s="30" t="str">
        <f>VLOOKUP(E262,PLAN.A!$E$10:$K$409,2,FALSE)</f>
        <v>DISPENSER EM PLÁSTICO PARA PAPEL TOALHA 2 OU 3 FOLHAS</v>
      </c>
      <c r="G262" s="71" t="str">
        <f>VLOOKUP(E262,PLAN.A!$E$10:$K$409,3,FALSE)</f>
        <v>U</v>
      </c>
      <c r="H262" s="173">
        <f>VLOOKUP(E262,PLAN.A!$E$10:$K$409,7,FALSE)</f>
        <v>657.68</v>
      </c>
    </row>
    <row r="263" spans="1:8" s="1" customFormat="1" ht="25.5">
      <c r="A263" s="156" t="str">
        <f t="shared" si="9"/>
        <v>C</v>
      </c>
      <c r="B263" s="202">
        <f t="shared" si="10"/>
        <v>0.9900276360440381</v>
      </c>
      <c r="C263" s="203">
        <f t="shared" si="8"/>
        <v>2.6007380306288782E-4</v>
      </c>
      <c r="E263" s="162" t="s">
        <v>920</v>
      </c>
      <c r="F263" s="30" t="str">
        <f>VLOOKUP(E263,PLAN.A!$E$10:$K$409,2,FALSE)</f>
        <v>PLANTIO DE ÁRVORE ORNAMENTAL COM ALTURA DE MUDA MENOR OU IGUAL A 2,00 M . AF_07/2024</v>
      </c>
      <c r="G263" s="71" t="str">
        <f>VLOOKUP(E263,PLAN.A!$E$10:$K$409,3,FALSE)</f>
        <v>UN</v>
      </c>
      <c r="H263" s="173">
        <f>VLOOKUP(E263,PLAN.A!$E$10:$K$409,7,FALSE)</f>
        <v>617.20000000000005</v>
      </c>
    </row>
    <row r="264" spans="1:8" s="1" customFormat="1" ht="25.5">
      <c r="A264" s="156" t="str">
        <f t="shared" si="9"/>
        <v>C</v>
      </c>
      <c r="B264" s="202">
        <f t="shared" si="10"/>
        <v>0.99027616412091191</v>
      </c>
      <c r="C264" s="203">
        <f t="shared" si="8"/>
        <v>2.4852807687377056E-4</v>
      </c>
      <c r="E264" s="162" t="s">
        <v>1099</v>
      </c>
      <c r="F264" s="30" t="str">
        <f>VLOOKUP(E264,PLAN.A!$E$10:$K$409,2,FALSE)</f>
        <v>INTERRUPTOR INTERMEDIÁRIO (1 MÓDULO), 10A/250V, INCLUINDO SUPORTE E PLACA - FORNECIMENTO E INSTALAÇÃO. AF_03/2023</v>
      </c>
      <c r="G264" s="71" t="str">
        <f>VLOOKUP(E264,PLAN.A!$E$10:$K$409,3,FALSE)</f>
        <v>UN</v>
      </c>
      <c r="H264" s="173">
        <f>VLOOKUP(E264,PLAN.A!$E$10:$K$409,7,FALSE)</f>
        <v>589.79999999999995</v>
      </c>
    </row>
    <row r="265" spans="1:8" s="1" customFormat="1" ht="25.5">
      <c r="A265" s="156" t="str">
        <f t="shared" si="9"/>
        <v>C</v>
      </c>
      <c r="B265" s="202">
        <f t="shared" si="10"/>
        <v>0.99051230371786014</v>
      </c>
      <c r="C265" s="203">
        <f t="shared" si="8"/>
        <v>2.361395969482215E-4</v>
      </c>
      <c r="E265" s="162" t="s">
        <v>1102</v>
      </c>
      <c r="F265" s="30" t="str">
        <f>VLOOKUP(E265,PLAN.A!$E$10:$K$409,2,FALSE)</f>
        <v>TOMADA MÉDIA DE EMBUTIR (2 MÓDULOS), 2P+T 20 A, INCLUINDO SUPORTE E PLACA - FORNECIMENTO E INSTALAÇÃO. AF_03/2023</v>
      </c>
      <c r="G265" s="71" t="str">
        <f>VLOOKUP(E265,PLAN.A!$E$10:$K$409,3,FALSE)</f>
        <v>UN</v>
      </c>
      <c r="H265" s="173">
        <f>VLOOKUP(E265,PLAN.A!$E$10:$K$409,7,FALSE)</f>
        <v>560.4</v>
      </c>
    </row>
    <row r="266" spans="1:8" s="1" customFormat="1" ht="25.5">
      <c r="A266" s="156" t="str">
        <f t="shared" si="9"/>
        <v>C</v>
      </c>
      <c r="B266" s="202">
        <f t="shared" si="10"/>
        <v>0.99074733930741365</v>
      </c>
      <c r="C266" s="203">
        <f t="shared" ref="C266:C329" si="11">H266/$H$347</f>
        <v>2.3503558955349568E-4</v>
      </c>
      <c r="E266" s="162" t="s">
        <v>1360</v>
      </c>
      <c r="F266" s="30" t="str">
        <f>VLOOKUP(E266,PLAN.A!$E$10:$K$409,2,FALSE)</f>
        <v>PINTURA LÁTEX ACRÍLICA PREMIUM, APLICAÇÃO MANUAL EM PAREDES, DUAS DEMÃOS. AF_04/2023</v>
      </c>
      <c r="G266" s="71" t="str">
        <f>VLOOKUP(E266,PLAN.A!$E$10:$K$409,3,FALSE)</f>
        <v>M2</v>
      </c>
      <c r="H266" s="173">
        <f>VLOOKUP(E266,PLAN.A!$E$10:$K$409,7,FALSE)</f>
        <v>557.78</v>
      </c>
    </row>
    <row r="267" spans="1:8" s="1" customFormat="1" ht="51">
      <c r="A267" s="156" t="str">
        <f t="shared" si="9"/>
        <v>C</v>
      </c>
      <c r="B267" s="202">
        <f t="shared" si="10"/>
        <v>0.99098051241120966</v>
      </c>
      <c r="C267" s="203">
        <f t="shared" si="11"/>
        <v>2.3317310379598118E-4</v>
      </c>
      <c r="E267" s="162" t="s">
        <v>895</v>
      </c>
      <c r="F267" s="30" t="str">
        <f>VLOOKUP(E267,PLAN.A!$E$10:$K$409,2,FALSE)</f>
        <v>CONTRAPISO EM ARGAMASSA TRAÇO 1:4 (CIMENTO E AREIA), PREPARO MECÂNICO COM BETONEIRA 400 L, APLICADO EM ÁREAS MOLHADAS SOBRE LAJE, ADERIDO, ACABAMENTO NÃO REFORÇADO, ESPESSURA 3CM. AF_07/2021</v>
      </c>
      <c r="G267" s="71" t="str">
        <f>VLOOKUP(E267,PLAN.A!$E$10:$K$409,3,FALSE)</f>
        <v>M2</v>
      </c>
      <c r="H267" s="173">
        <f>VLOOKUP(E267,PLAN.A!$E$10:$K$409,7,FALSE)</f>
        <v>553.36</v>
      </c>
    </row>
    <row r="268" spans="1:8" s="1" customFormat="1" ht="51">
      <c r="A268" s="156" t="str">
        <f t="shared" si="9"/>
        <v>C</v>
      </c>
      <c r="B268" s="202">
        <f t="shared" si="10"/>
        <v>0.99121117832263972</v>
      </c>
      <c r="C268" s="203">
        <f t="shared" si="11"/>
        <v>2.3066591143009623E-4</v>
      </c>
      <c r="E268" s="162" t="s">
        <v>1080</v>
      </c>
      <c r="F268" s="30" t="str">
        <f>VLOOKUP(E268,PLAN.A!$E$10:$K$409,2,FALSE)</f>
        <v>ATERRAMENTO COM HASTE EM AÇO GALVANIZADO À FOGO, TIPO CANTONEIRA COM ABAS IGUAIS DE 25MM (1"), ESPESSURA DE 4,76 MM (3/16"), COMPRIMENTO DE 240CM, EXCLUSIVE CABO E CAIXA PARA ATERRAMENTO, INCLUSIVE PRENSA PARA HASTE E INSTALAÇÃO</v>
      </c>
      <c r="G268" s="71" t="str">
        <f>VLOOKUP(E268,PLAN.A!$E$10:$K$409,3,FALSE)</f>
        <v>UN</v>
      </c>
      <c r="H268" s="173">
        <f>VLOOKUP(E268,PLAN.A!$E$10:$K$409,7,FALSE)</f>
        <v>547.41</v>
      </c>
    </row>
    <row r="269" spans="1:8" s="1" customFormat="1" ht="25.5">
      <c r="A269" s="156" t="str">
        <f t="shared" si="9"/>
        <v>C</v>
      </c>
      <c r="B269" s="202">
        <f t="shared" si="10"/>
        <v>0.99143518226578331</v>
      </c>
      <c r="C269" s="203">
        <f t="shared" si="11"/>
        <v>2.24003943143602E-4</v>
      </c>
      <c r="E269" s="162" t="s">
        <v>1164</v>
      </c>
      <c r="F269" s="30" t="str">
        <f>VLOOKUP(E269,PLAN.A!$E$10:$K$409,2,FALSE)</f>
        <v>FORNECIMENTO E INSTALAÇÃO DE CONECTOR TERMINAL DE PRESSÃO # 150MM, INCLUSIVE PARAFUSO E PORCA</v>
      </c>
      <c r="G269" s="71" t="str">
        <f>VLOOKUP(E269,PLAN.A!$E$10:$K$409,3,FALSE)</f>
        <v>UNID</v>
      </c>
      <c r="H269" s="173">
        <f>VLOOKUP(E269,PLAN.A!$E$10:$K$409,7,FALSE)</f>
        <v>531.6</v>
      </c>
    </row>
    <row r="270" spans="1:8" s="1" customFormat="1" ht="25.5">
      <c r="A270" s="156" t="str">
        <f t="shared" si="9"/>
        <v>C</v>
      </c>
      <c r="B270" s="202">
        <f t="shared" si="10"/>
        <v>0.9916563377012978</v>
      </c>
      <c r="C270" s="203">
        <f t="shared" si="11"/>
        <v>2.2115543551446215E-4</v>
      </c>
      <c r="E270" s="162" t="s">
        <v>1067</v>
      </c>
      <c r="F270" s="30" t="str">
        <f>VLOOKUP(E270,PLAN.A!$E$10:$K$409,2,FALSE)</f>
        <v>FORNECIMENTO E INSTALAÇÃO DE DISPOSITIVO DE PROTEÇÃO CONTRA SURTO - DPS -  VLC SLIM CLASSE 1 275V 12,5/60KA</v>
      </c>
      <c r="G270" s="71" t="str">
        <f>VLOOKUP(E270,PLAN.A!$E$10:$K$409,3,FALSE)</f>
        <v>U</v>
      </c>
      <c r="H270" s="173">
        <f>VLOOKUP(E270,PLAN.A!$E$10:$K$409,7,FALSE)</f>
        <v>524.84</v>
      </c>
    </row>
    <row r="271" spans="1:8" s="1" customFormat="1" ht="25.5">
      <c r="A271" s="156" t="str">
        <f t="shared" si="9"/>
        <v>C</v>
      </c>
      <c r="B271" s="202">
        <f t="shared" si="10"/>
        <v>0.99187629642650654</v>
      </c>
      <c r="C271" s="203">
        <f t="shared" si="11"/>
        <v>2.1995872520872881E-4</v>
      </c>
      <c r="E271" s="162" t="s">
        <v>1163</v>
      </c>
      <c r="F271" s="30" t="str">
        <f>VLOOKUP(E271,PLAN.A!$E$10:$K$409,2,FALSE)</f>
        <v>FORNECIMENTO E INSTALAÇÃO DE CONECTOR TERMINAL DE PRESSÃO # 120MM, INCLUSIVE PARAFUSO E PORCA</v>
      </c>
      <c r="G271" s="71" t="str">
        <f>VLOOKUP(E271,PLAN.A!$E$10:$K$409,3,FALSE)</f>
        <v>UNID</v>
      </c>
      <c r="H271" s="173">
        <f>VLOOKUP(E271,PLAN.A!$E$10:$K$409,7,FALSE)</f>
        <v>522</v>
      </c>
    </row>
    <row r="272" spans="1:8" s="1" customFormat="1" ht="25.5">
      <c r="A272" s="156" t="str">
        <f t="shared" si="9"/>
        <v>C</v>
      </c>
      <c r="B272" s="202">
        <f t="shared" si="10"/>
        <v>0.99209468762976549</v>
      </c>
      <c r="C272" s="203">
        <f t="shared" si="11"/>
        <v>2.1839120325896545E-4</v>
      </c>
      <c r="E272" s="162" t="s">
        <v>1101</v>
      </c>
      <c r="F272" s="30" t="str">
        <f>VLOOKUP(E272,PLAN.A!$E$10:$K$409,2,FALSE)</f>
        <v>TOMADA MÉDIA DE EMBUTIR (1 MÓDULO), 2P+T 20 A, INCLUINDO SUPORTE E PLACA - FORNECIMENTO E INSTALAÇÃO. AF_03/2023</v>
      </c>
      <c r="G272" s="71" t="str">
        <f>VLOOKUP(E272,PLAN.A!$E$10:$K$409,3,FALSE)</f>
        <v>UN</v>
      </c>
      <c r="H272" s="173">
        <f>VLOOKUP(E272,PLAN.A!$E$10:$K$409,7,FALSE)</f>
        <v>518.28</v>
      </c>
    </row>
    <row r="273" spans="1:8" s="1" customFormat="1">
      <c r="A273" s="156" t="str">
        <f t="shared" si="9"/>
        <v>C</v>
      </c>
      <c r="B273" s="202">
        <f t="shared" si="10"/>
        <v>0.99230744923806513</v>
      </c>
      <c r="C273" s="203">
        <f t="shared" si="11"/>
        <v>2.1276160829960028E-4</v>
      </c>
      <c r="E273" s="162" t="s">
        <v>1165</v>
      </c>
      <c r="F273" s="30" t="str">
        <f>VLOOKUP(E273,PLAN.A!$E$10:$K$409,2,FALSE)</f>
        <v>FORNECIMENTO E INSTALAÇÃO DE CAIXA DE EQUIPOTENCIALIZAÇÃO</v>
      </c>
      <c r="G273" s="71" t="str">
        <f>VLOOKUP(E273,PLAN.A!$E$10:$K$409,3,FALSE)</f>
        <v>UNID</v>
      </c>
      <c r="H273" s="173">
        <f>VLOOKUP(E273,PLAN.A!$E$10:$K$409,7,FALSE)</f>
        <v>504.92</v>
      </c>
    </row>
    <row r="274" spans="1:8" s="1" customFormat="1" ht="25.5">
      <c r="A274" s="156" t="str">
        <f t="shared" si="9"/>
        <v>C</v>
      </c>
      <c r="B274" s="202">
        <f t="shared" si="10"/>
        <v>0.99251810817579234</v>
      </c>
      <c r="C274" s="203">
        <f t="shared" si="11"/>
        <v>2.1065893772720268E-4</v>
      </c>
      <c r="E274" s="162" t="s">
        <v>882</v>
      </c>
      <c r="F274" s="30" t="str">
        <f>VLOOKUP(E274,PLAN.A!$E$10:$K$409,2,FALSE)</f>
        <v>LASTRO DE CONCRETO MAGRO, APLICADO EM PISOS, LAJES SOBRE SOLO OU RADIERS. AF_01/2024</v>
      </c>
      <c r="G274" s="71" t="str">
        <f>VLOOKUP(E274,PLAN.A!$E$10:$K$409,3,FALSE)</f>
        <v>M3</v>
      </c>
      <c r="H274" s="173">
        <f>VLOOKUP(E274,PLAN.A!$E$10:$K$409,7,FALSE)</f>
        <v>499.93</v>
      </c>
    </row>
    <row r="275" spans="1:8" s="1" customFormat="1" ht="25.5">
      <c r="A275" s="156" t="str">
        <f t="shared" si="9"/>
        <v>C</v>
      </c>
      <c r="B275" s="202">
        <f t="shared" si="10"/>
        <v>0.99272508849345997</v>
      </c>
      <c r="C275" s="203">
        <f t="shared" si="11"/>
        <v>2.0698031766767737E-4</v>
      </c>
      <c r="E275" s="162" t="s">
        <v>726</v>
      </c>
      <c r="F275" s="30" t="str">
        <f>VLOOKUP(E275,PLAN.A!$E$10:$K$409,2,FALSE)</f>
        <v>SABONETEIRA PLASTICA TIPO DISPENSER PARA SABONETE LIQUIDO COM RESERVATORIO 800 A 1500 ML, INCLUSO FIXAÇÃO. AF_01/2020</v>
      </c>
      <c r="G275" s="71" t="str">
        <f>VLOOKUP(E275,PLAN.A!$E$10:$K$409,3,FALSE)</f>
        <v>UN</v>
      </c>
      <c r="H275" s="173">
        <f>VLOOKUP(E275,PLAN.A!$E$10:$K$409,7,FALSE)</f>
        <v>491.2</v>
      </c>
    </row>
    <row r="276" spans="1:8" s="1" customFormat="1">
      <c r="A276" s="156" t="str">
        <f t="shared" si="9"/>
        <v>C</v>
      </c>
      <c r="B276" s="202">
        <f t="shared" si="10"/>
        <v>0.9929315715864232</v>
      </c>
      <c r="C276" s="203">
        <f t="shared" si="11"/>
        <v>2.0648309296318254E-4</v>
      </c>
      <c r="E276" s="162" t="s">
        <v>1125</v>
      </c>
      <c r="F276" s="30" t="str">
        <f>VLOOKUP(E276,PLAN.A!$E$10:$K$409,2,FALSE)</f>
        <v>CAIXA DE PASSAGEM, DE EMBUTIR, DE PVC, CPE-30 OU EQUIVALENTE</v>
      </c>
      <c r="G276" s="71" t="str">
        <f>VLOOKUP(E276,PLAN.A!$E$10:$K$409,3,FALSE)</f>
        <v>UN</v>
      </c>
      <c r="H276" s="173">
        <f>VLOOKUP(E276,PLAN.A!$E$10:$K$409,7,FALSE)</f>
        <v>490.02</v>
      </c>
    </row>
    <row r="277" spans="1:8" s="1" customFormat="1">
      <c r="A277" s="156" t="str">
        <f t="shared" ref="A277:A329" si="12">IF(B277&lt;=50%,"A",IF(B277&lt;=80%,"B","C"))</f>
        <v>C</v>
      </c>
      <c r="B277" s="202">
        <f t="shared" si="10"/>
        <v>0.99313537050873579</v>
      </c>
      <c r="C277" s="203">
        <f t="shared" si="11"/>
        <v>2.037989223126469E-4</v>
      </c>
      <c r="E277" s="162" t="s">
        <v>1333</v>
      </c>
      <c r="F277" s="30" t="str">
        <f>VLOOKUP(E277,PLAN.A!$E$10:$K$409,2,FALSE)</f>
        <v>VÁLVULA DE ESFERA EM LATÃO, DIÂMETRO DE 3/4" NPT</v>
      </c>
      <c r="G277" s="71" t="str">
        <f>VLOOKUP(E277,PLAN.A!$E$10:$K$409,3,FALSE)</f>
        <v>U</v>
      </c>
      <c r="H277" s="173">
        <f>VLOOKUP(E277,PLAN.A!$E$10:$K$409,7,FALSE)</f>
        <v>483.65</v>
      </c>
    </row>
    <row r="278" spans="1:8" s="1" customFormat="1" ht="38.25">
      <c r="A278" s="156" t="str">
        <f t="shared" si="12"/>
        <v>C</v>
      </c>
      <c r="B278" s="202">
        <f t="shared" si="10"/>
        <v>0.99333027416536035</v>
      </c>
      <c r="C278" s="203">
        <f t="shared" si="11"/>
        <v>1.9490365662460811E-4</v>
      </c>
      <c r="E278" s="162" t="s">
        <v>1081</v>
      </c>
      <c r="F278" s="30" t="str">
        <f>VLOOKUP(E278,PLAN.A!$E$10:$K$409,2,FALSE)</f>
        <v>CAIXA DE INSPEÇÃO EM PVC, DIÂMETRO DE 30CM, ALTURA DE 30CM, COM TAMPA EM FERRO FUNDIDO, EXCLUSIVE HASTE DE ATERRAMENTO, INCLUSIVE INSTALAÇÃO</v>
      </c>
      <c r="G278" s="71" t="str">
        <f>VLOOKUP(E278,PLAN.A!$E$10:$K$409,3,FALSE)</f>
        <v>UN</v>
      </c>
      <c r="H278" s="173">
        <f>VLOOKUP(E278,PLAN.A!$E$10:$K$409,7,FALSE)</f>
        <v>462.54</v>
      </c>
    </row>
    <row r="279" spans="1:8" s="1" customFormat="1" ht="25.5">
      <c r="A279" s="156" t="str">
        <f t="shared" si="12"/>
        <v>C</v>
      </c>
      <c r="B279" s="202">
        <f t="shared" si="10"/>
        <v>0.99352174781427771</v>
      </c>
      <c r="C279" s="203">
        <f t="shared" si="11"/>
        <v>1.9147364891733022E-4</v>
      </c>
      <c r="E279" s="162" t="s">
        <v>733</v>
      </c>
      <c r="F279" s="30" t="str">
        <f>VLOOKUP(E279,PLAN.A!$E$10:$K$409,2,FALSE)</f>
        <v>ESPELHO CRISTAL, E = 4 MM, APARAFUSADO, ÁREA MENOR OU IGUAL A 1,0 M2, FORNECIMENTO E INSTALAÇÃO REF 102143</v>
      </c>
      <c r="G279" s="71" t="str">
        <f>VLOOKUP(E279,PLAN.A!$E$10:$K$409,3,FALSE)</f>
        <v>M2</v>
      </c>
      <c r="H279" s="173">
        <f>VLOOKUP(E279,PLAN.A!$E$10:$K$409,7,FALSE)</f>
        <v>454.4</v>
      </c>
    </row>
    <row r="280" spans="1:8" s="1" customFormat="1" ht="25.5">
      <c r="A280" s="156" t="str">
        <f t="shared" si="12"/>
        <v>C</v>
      </c>
      <c r="B280" s="202">
        <f t="shared" si="10"/>
        <v>0.99370650050214704</v>
      </c>
      <c r="C280" s="203">
        <f t="shared" si="11"/>
        <v>1.8475268786928572E-4</v>
      </c>
      <c r="E280" s="162" t="s">
        <v>1154</v>
      </c>
      <c r="F280" s="30" t="str">
        <f>VLOOKUP(E280,PLAN.A!$E$10:$K$409,2,FALSE)</f>
        <v>CONECTOR SPLIT-BOLT, PARA SPDA, PARA CABOS ATÉ 35 MM2 - FORNECIMENTO E INSTALAÇÃO. AF_08/2023</v>
      </c>
      <c r="G280" s="71" t="str">
        <f>VLOOKUP(E280,PLAN.A!$E$10:$K$409,3,FALSE)</f>
        <v>UN</v>
      </c>
      <c r="H280" s="173">
        <f>VLOOKUP(E280,PLAN.A!$E$10:$K$409,7,FALSE)</f>
        <v>438.45</v>
      </c>
    </row>
    <row r="281" spans="1:8" s="1" customFormat="1" ht="38.25">
      <c r="A281" s="156" t="str">
        <f t="shared" si="12"/>
        <v>C</v>
      </c>
      <c r="B281" s="202">
        <f t="shared" si="10"/>
        <v>0.99389088659214098</v>
      </c>
      <c r="C281" s="203">
        <f t="shared" si="11"/>
        <v>1.8438608999393785E-4</v>
      </c>
      <c r="E281" s="162" t="s">
        <v>1130</v>
      </c>
      <c r="F281" s="30" t="str">
        <f>VLOOKUP(E281,PLAN.A!$E$10:$K$409,2,FALSE)</f>
        <v>FORNECIMENTO E INSTALAÇÃO DE FORNECIMENTO E INSTALAÇÃO RACK 5U - RACK PARA TELECOMUNICAÇÕES FECHAMENTO LATERAL E TRASEIRO REMOVÍVEIS EM CHAPA DE AÇO MONOBLOCO, ALTURA DE 5U</v>
      </c>
      <c r="G281" s="71" t="str">
        <f>VLOOKUP(E281,PLAN.A!$E$10:$K$409,3,FALSE)</f>
        <v>CJ</v>
      </c>
      <c r="H281" s="173">
        <f>VLOOKUP(E281,PLAN.A!$E$10:$K$409,7,FALSE)</f>
        <v>437.58</v>
      </c>
    </row>
    <row r="282" spans="1:8" s="1" customFormat="1" ht="25.5">
      <c r="A282" s="156" t="str">
        <f t="shared" si="12"/>
        <v>C</v>
      </c>
      <c r="B282" s="202">
        <f t="shared" si="10"/>
        <v>0.99407106312722149</v>
      </c>
      <c r="C282" s="203">
        <f t="shared" si="11"/>
        <v>1.8017653508046043E-4</v>
      </c>
      <c r="E282" s="162" t="s">
        <v>1066</v>
      </c>
      <c r="F282" s="30" t="str">
        <f>VLOOKUP(E282,PLAN.A!$E$10:$K$409,2,FALSE)</f>
        <v>DISJUNTOR TRIPOLAR TIPO DIN, CORRENTE NOMINAL DE 20A - FORNECIMENTO E INSTALAÇÃO. AF_10/2020</v>
      </c>
      <c r="G282" s="71" t="str">
        <f>VLOOKUP(E282,PLAN.A!$E$10:$K$409,3,FALSE)</f>
        <v>UN</v>
      </c>
      <c r="H282" s="173">
        <f>VLOOKUP(E282,PLAN.A!$E$10:$K$409,7,FALSE)</f>
        <v>427.59</v>
      </c>
    </row>
    <row r="283" spans="1:8" s="1" customFormat="1" ht="25.5">
      <c r="A283" s="156" t="str">
        <f t="shared" si="12"/>
        <v>C</v>
      </c>
      <c r="B283" s="202">
        <f t="shared" si="10"/>
        <v>0.99424770431037757</v>
      </c>
      <c r="C283" s="203">
        <f t="shared" si="11"/>
        <v>1.7664118315612856E-4</v>
      </c>
      <c r="E283" s="162" t="s">
        <v>1098</v>
      </c>
      <c r="F283" s="30" t="str">
        <f>VLOOKUP(E283,PLAN.A!$E$10:$K$409,2,FALSE)</f>
        <v>INTERRUPTOR PARALELO (1 MÓDULO), 10A/250V, INCLUINDO SUPORTE E PLACA - FORNECIMENTO E INSTALAÇÃO. AF_03/2023</v>
      </c>
      <c r="G283" s="71" t="str">
        <f>VLOOKUP(E283,PLAN.A!$E$10:$K$409,3,FALSE)</f>
        <v>UN</v>
      </c>
      <c r="H283" s="173">
        <f>VLOOKUP(E283,PLAN.A!$E$10:$K$409,7,FALSE)</f>
        <v>419.2</v>
      </c>
    </row>
    <row r="284" spans="1:8" s="1" customFormat="1">
      <c r="A284" s="156" t="str">
        <f t="shared" si="12"/>
        <v>C</v>
      </c>
      <c r="B284" s="202">
        <f t="shared" si="10"/>
        <v>0.99441705567371352</v>
      </c>
      <c r="C284" s="203">
        <f t="shared" si="11"/>
        <v>1.6935136333599254E-4</v>
      </c>
      <c r="E284" s="162" t="s">
        <v>1032</v>
      </c>
      <c r="F284" s="30" t="str">
        <f>VLOOKUP(E284,PLAN.A!$E$10:$K$409,2,FALSE)</f>
        <v>VÁLVULA DE ESFERA EM LATÃO, DIÂMETRO DE 1/2" NPT</v>
      </c>
      <c r="G284" s="71" t="str">
        <f>VLOOKUP(E284,PLAN.A!$E$10:$K$409,3,FALSE)</f>
        <v>U</v>
      </c>
      <c r="H284" s="173">
        <f>VLOOKUP(E284,PLAN.A!$E$10:$K$409,7,FALSE)</f>
        <v>401.9</v>
      </c>
    </row>
    <row r="285" spans="1:8" s="1" customFormat="1" ht="25.5">
      <c r="A285" s="156" t="str">
        <f t="shared" si="12"/>
        <v>C</v>
      </c>
      <c r="B285" s="202">
        <f t="shared" si="10"/>
        <v>0.99457528268772866</v>
      </c>
      <c r="C285" s="203">
        <f t="shared" si="11"/>
        <v>1.5822701401509132E-4</v>
      </c>
      <c r="E285" s="162" t="s">
        <v>799</v>
      </c>
      <c r="F285" s="30" t="str">
        <f>VLOOKUP(E285,PLAN.A!$E$10:$K$409,2,FALSE)</f>
        <v>FORNECIMENTO E ASSENTAMENTO DE TUBO PVC RÍGIDO SOLDÁVEL, ÁGUA FRIA, DN 20 MM (1/2"), INCLUSIVE CONEXÕES</v>
      </c>
      <c r="G285" s="71" t="str">
        <f>VLOOKUP(E285,PLAN.A!$E$10:$K$409,3,FALSE)</f>
        <v>M</v>
      </c>
      <c r="H285" s="173">
        <f>VLOOKUP(E285,PLAN.A!$E$10:$K$409,7,FALSE)</f>
        <v>375.5</v>
      </c>
    </row>
    <row r="286" spans="1:8" s="1" customFormat="1" ht="25.5">
      <c r="A286" s="156" t="str">
        <f t="shared" si="12"/>
        <v>C</v>
      </c>
      <c r="B286" s="202">
        <f t="shared" si="10"/>
        <v>0.99473009654911115</v>
      </c>
      <c r="C286" s="203">
        <f t="shared" si="11"/>
        <v>1.5481386138254207E-4</v>
      </c>
      <c r="E286" s="162" t="s">
        <v>1160</v>
      </c>
      <c r="F286" s="30" t="str">
        <f>VLOOKUP(E286,PLAN.A!$E$10:$K$409,2,FALSE)</f>
        <v>FORNECIMENTO E INSTALAÇÃO DE CONECTOR TERMINAL DE PRESSÃO # 35MM, INCLUSIVE PARAFUSO E PORCA</v>
      </c>
      <c r="G286" s="71" t="str">
        <f>VLOOKUP(E286,PLAN.A!$E$10:$K$409,3,FALSE)</f>
        <v>UNID</v>
      </c>
      <c r="H286" s="173">
        <f>VLOOKUP(E286,PLAN.A!$E$10:$K$409,7,FALSE)</f>
        <v>367.4</v>
      </c>
    </row>
    <row r="287" spans="1:8" s="1" customFormat="1" ht="38.25">
      <c r="A287" s="156" t="str">
        <f t="shared" si="12"/>
        <v>C</v>
      </c>
      <c r="B287" s="202">
        <f t="shared" si="10"/>
        <v>0.99488191863472941</v>
      </c>
      <c r="C287" s="203">
        <f t="shared" si="11"/>
        <v>1.5182208561820881E-4</v>
      </c>
      <c r="E287" s="162" t="s">
        <v>1152</v>
      </c>
      <c r="F287" s="30" t="str">
        <f>VLOOKUP(E287,PLAN.A!$E$10:$K$409,2,FALSE)</f>
        <v>CABO DE COBRE NU #25MM2 - 7 FIOSX2,06MM, PARA ELEMENTOS DE CAPTAÇÃO/ANEL DE CINTAMENTO (SPDA), INCLUSIVE PRESILHA DE FIXAÇÃO</v>
      </c>
      <c r="G287" s="71" t="str">
        <f>VLOOKUP(E287,PLAN.A!$E$10:$K$409,3,FALSE)</f>
        <v>M</v>
      </c>
      <c r="H287" s="173">
        <f>VLOOKUP(E287,PLAN.A!$E$10:$K$409,7,FALSE)</f>
        <v>360.3</v>
      </c>
    </row>
    <row r="288" spans="1:8" s="1" customFormat="1" ht="38.25">
      <c r="A288" s="156" t="str">
        <f t="shared" si="12"/>
        <v>C</v>
      </c>
      <c r="B288" s="202">
        <f t="shared" si="10"/>
        <v>0.99503196250996373</v>
      </c>
      <c r="C288" s="203">
        <f t="shared" si="11"/>
        <v>1.5004387523433747E-4</v>
      </c>
      <c r="E288" s="162" t="s">
        <v>1135</v>
      </c>
      <c r="F288" s="30" t="str">
        <f>VLOOKUP(E288,PLAN.A!$E$10:$K$409,2,FALSE)</f>
        <v>FORNECIMENTO E INSTALAÇÃO DE CORDÃO ÓPTICO TIPO TIGTH MONOMODO STANDARD G.652B (9.0 ΜM)LC-SPC/SC-SPC,  COM 2,5M,  COM DUAS FIBRAS - REF. COMERCIAL</v>
      </c>
      <c r="G288" s="71" t="str">
        <f>VLOOKUP(E288,PLAN.A!$E$10:$K$409,3,FALSE)</f>
        <v>CJ</v>
      </c>
      <c r="H288" s="173">
        <f>VLOOKUP(E288,PLAN.A!$E$10:$K$409,7,FALSE)</f>
        <v>356.08</v>
      </c>
    </row>
    <row r="289" spans="1:8" s="1" customFormat="1" ht="63.75">
      <c r="A289" s="156" t="str">
        <f t="shared" si="12"/>
        <v>C</v>
      </c>
      <c r="B289" s="202">
        <f t="shared" si="10"/>
        <v>0.99518169035254689</v>
      </c>
      <c r="C289" s="203">
        <f t="shared" si="11"/>
        <v>1.4972784258317548E-4</v>
      </c>
      <c r="E289" s="162" t="s">
        <v>887</v>
      </c>
      <c r="F289" s="30" t="str">
        <f>VLOOKUP(E289,PLAN.A!$E$10:$K$409,2,FALSE)</f>
        <v>FORNECIMENTO, CORTE, DOBRA E MONTAGEM DE ARMAÇÕES DE AÇO CA-50/60 NAS FORMAS, INCLUSIVE INSTALAÇÃO DE ESPAÇADORES E DISTANCIADORES E PONTEIRA DE PROTEÇÃO COM A FUNÇÃO DE PREVENIR ACIDENTES DE OBRAS ATRAVÉS DA PROTEÇÃO DE PONTAS DOS VERGALHÕES.</v>
      </c>
      <c r="G289" s="71" t="str">
        <f>VLOOKUP(E289,PLAN.A!$E$10:$K$409,3,FALSE)</f>
        <v>KG</v>
      </c>
      <c r="H289" s="173">
        <f>VLOOKUP(E289,PLAN.A!$E$10:$K$409,7,FALSE)</f>
        <v>355.33</v>
      </c>
    </row>
    <row r="290" spans="1:8" s="1" customFormat="1" ht="25.5">
      <c r="A290" s="156" t="str">
        <f t="shared" si="12"/>
        <v>C</v>
      </c>
      <c r="B290" s="202">
        <f t="shared" si="10"/>
        <v>0.99533076506098428</v>
      </c>
      <c r="C290" s="203">
        <f t="shared" si="11"/>
        <v>1.4907470843744075E-4</v>
      </c>
      <c r="E290" s="162" t="s">
        <v>736</v>
      </c>
      <c r="F290" s="30" t="str">
        <f>VLOOKUP(E290,PLAN.A!$E$10:$K$409,2,FALSE)</f>
        <v>PAPELEIRA DE PAREDE EM METAL CROMADO SEM TAMPA, INCLUSO FIXAÇÃO. AF_01/2020</v>
      </c>
      <c r="G290" s="71" t="str">
        <f>VLOOKUP(E290,PLAN.A!$E$10:$K$409,3,FALSE)</f>
        <v>UN</v>
      </c>
      <c r="H290" s="173">
        <f>VLOOKUP(E290,PLAN.A!$E$10:$K$409,7,FALSE)</f>
        <v>353.78</v>
      </c>
    </row>
    <row r="291" spans="1:8" s="1" customFormat="1" ht="25.5">
      <c r="A291" s="156" t="str">
        <f t="shared" si="12"/>
        <v>C</v>
      </c>
      <c r="B291" s="202">
        <f t="shared" si="10"/>
        <v>0.99547908550482767</v>
      </c>
      <c r="C291" s="203">
        <f t="shared" si="11"/>
        <v>1.483204438433342E-4</v>
      </c>
      <c r="E291" s="162" t="s">
        <v>1074</v>
      </c>
      <c r="F291" s="30" t="str">
        <f>VLOOKUP(E291,PLAN.A!$E$10:$K$409,2,FALSE)</f>
        <v>DISJUNTOR BIPOLAR TIPO DIN, CORRENTE NOMINAL DE 32A - FORNECIMENTO E INSTALAÇÃO. AF_10/2020</v>
      </c>
      <c r="G291" s="71" t="str">
        <f>VLOOKUP(E291,PLAN.A!$E$10:$K$409,3,FALSE)</f>
        <v>UN</v>
      </c>
      <c r="H291" s="173">
        <f>VLOOKUP(E291,PLAN.A!$E$10:$K$409,7,FALSE)</f>
        <v>351.99</v>
      </c>
    </row>
    <row r="292" spans="1:8" s="1" customFormat="1" ht="25.5">
      <c r="A292" s="156" t="str">
        <f t="shared" si="12"/>
        <v>C</v>
      </c>
      <c r="B292" s="202">
        <f t="shared" si="10"/>
        <v>0.9956271151986319</v>
      </c>
      <c r="C292" s="203">
        <f t="shared" si="11"/>
        <v>1.4802969380426519E-4</v>
      </c>
      <c r="E292" s="162" t="s">
        <v>833</v>
      </c>
      <c r="F292" s="30" t="str">
        <f>VLOOKUP(E292,PLAN.A!$E$10:$K$409,2,FALSE)</f>
        <v>LUMINÁRIA DE EMERGÊNCIA, COM 30 LÂMPADAS LED DE 2 W, SEM REATOR - FORNECIMENTO E INSTALAÇÃO. AF_02/2020</v>
      </c>
      <c r="G292" s="71" t="str">
        <f>VLOOKUP(E292,PLAN.A!$E$10:$K$409,3,FALSE)</f>
        <v>UN</v>
      </c>
      <c r="H292" s="173">
        <f>VLOOKUP(E292,PLAN.A!$E$10:$K$409,7,FALSE)</f>
        <v>351.3</v>
      </c>
    </row>
    <row r="293" spans="1:8" s="1" customFormat="1" ht="153">
      <c r="A293" s="156" t="str">
        <f t="shared" si="12"/>
        <v>C</v>
      </c>
      <c r="B293" s="202">
        <f t="shared" si="10"/>
        <v>0.99577291159503467</v>
      </c>
      <c r="C293" s="203">
        <f t="shared" si="11"/>
        <v>1.4579639640272064E-4</v>
      </c>
      <c r="E293" s="162" t="s">
        <v>1131</v>
      </c>
      <c r="F293" s="30" t="str">
        <f>VLOOKUP(E293,PLAN.A!$E$10:$K$409,2,FALSE)</f>
        <v>FORNEC. E INSTALAÇÃO  DE MINI DISTRIBUIDOR INTERNO ÓPTICO, FIXAÇÃO EM PAREDE PARA EMENDA E TERMINAÇÃO ÓPTICA, ESTRUTURA EM PLÁSTICO DE ENGENHARIA NAS CORES CINZA OU PRETO, FORNECIDO COM SUPORTE METÁLICO, PARAFUSOS AUTOATARRAXANTES E BUCHAS S6, PARA FIXAÇÃO EM PAREDE, ACOMODAÇÃO DE ATÉ 12 EMENDAS ÓPTICAS, POSSUI 2 ENTRADAS PARA CABOS PROTEGIDAS POR BORRACHA, FIXAÇÃO DA TAMPA ATRAVÉS DE PARAFUSO CENTRAL, FORNECIDO KIT DE INSTALAÇÃO, FORNECIDO COM PROTETORES DE EMENDA 60X1,0MM DE ACORDO COM A QUANTIDADE DE FIBRAS SOLICITADAS:  12 - INCLUI BANDEJA, PROTETORES PARA EMENDA, BRAÇADEIRAS PLÁSTICAS, PIGTAIL E ACOPLADORES.</v>
      </c>
      <c r="G293" s="71" t="str">
        <f>VLOOKUP(E293,PLAN.A!$E$10:$K$409,3,FALSE)</f>
        <v>CJ</v>
      </c>
      <c r="H293" s="173">
        <f>VLOOKUP(E293,PLAN.A!$E$10:$K$409,7,FALSE)</f>
        <v>346</v>
      </c>
    </row>
    <row r="294" spans="1:8" s="1" customFormat="1" ht="25.5">
      <c r="A294" s="156" t="str">
        <f t="shared" si="12"/>
        <v>C</v>
      </c>
      <c r="B294" s="202">
        <f t="shared" si="10"/>
        <v>0.99591853944069009</v>
      </c>
      <c r="C294" s="203">
        <f t="shared" si="11"/>
        <v>1.4562784565543425E-4</v>
      </c>
      <c r="E294" s="162" t="s">
        <v>1161</v>
      </c>
      <c r="F294" s="30" t="str">
        <f>VLOOKUP(E294,PLAN.A!$E$10:$K$409,2,FALSE)</f>
        <v>FORNECIMENTO E INSTALAÇÃO DE CONECTOR TERMINAL DE PRESSÃO # 50MM, INCLUSIVE PARAFUSO E PORCA</v>
      </c>
      <c r="G294" s="71" t="str">
        <f>VLOOKUP(E294,PLAN.A!$E$10:$K$409,3,FALSE)</f>
        <v>UNID</v>
      </c>
      <c r="H294" s="173">
        <f>VLOOKUP(E294,PLAN.A!$E$10:$K$409,7,FALSE)</f>
        <v>345.6</v>
      </c>
    </row>
    <row r="295" spans="1:8" s="1" customFormat="1" ht="25.5">
      <c r="A295" s="156" t="str">
        <f t="shared" si="12"/>
        <v>C</v>
      </c>
      <c r="B295" s="202">
        <f t="shared" ref="B295:B346" si="13">B294+C295</f>
        <v>0.99606155896353121</v>
      </c>
      <c r="C295" s="203">
        <f t="shared" si="11"/>
        <v>1.4301952284117751E-4</v>
      </c>
      <c r="E295" s="162" t="s">
        <v>605</v>
      </c>
      <c r="F295" s="30" t="str">
        <f>VLOOKUP(E295,PLAN.A!$E$10:$K$409,2,FALSE)</f>
        <v>REATERRO E COMPACTAÇÃO MANUAL COM COMPACTADOR DE PLACA VIBRATÓRIA (SOQUETE VIBRATÓRIO), MEDIDO "IN SITU"</v>
      </c>
      <c r="G295" s="71" t="str">
        <f>VLOOKUP(E295,PLAN.A!$E$10:$K$409,3,FALSE)</f>
        <v>M3</v>
      </c>
      <c r="H295" s="173">
        <f>VLOOKUP(E295,PLAN.A!$E$10:$K$409,7,FALSE)</f>
        <v>339.41</v>
      </c>
    </row>
    <row r="296" spans="1:8" s="1" customFormat="1" ht="25.5">
      <c r="A296" s="156" t="str">
        <f t="shared" si="12"/>
        <v>C</v>
      </c>
      <c r="B296" s="202">
        <f t="shared" si="13"/>
        <v>0.9962044225769312</v>
      </c>
      <c r="C296" s="203">
        <f t="shared" si="11"/>
        <v>1.4286361339993758E-4</v>
      </c>
      <c r="E296" s="162" t="s">
        <v>789</v>
      </c>
      <c r="F296" s="30" t="str">
        <f>VLOOKUP(E296,PLAN.A!$E$10:$K$409,2,FALSE)</f>
        <v>REATERRO MANUAL DE VALAS, COM COMPACTADOR DE SOLOS DE PERCUSSÃO. AF_08/2023</v>
      </c>
      <c r="G296" s="71" t="str">
        <f>VLOOKUP(E296,PLAN.A!$E$10:$K$409,3,FALSE)</f>
        <v>M3</v>
      </c>
      <c r="H296" s="173">
        <f>VLOOKUP(E296,PLAN.A!$E$10:$K$409,7,FALSE)</f>
        <v>339.04</v>
      </c>
    </row>
    <row r="297" spans="1:8" s="1" customFormat="1" ht="25.5">
      <c r="A297" s="156" t="str">
        <f t="shared" si="12"/>
        <v>C</v>
      </c>
      <c r="B297" s="202">
        <f t="shared" si="13"/>
        <v>0.99633842042102383</v>
      </c>
      <c r="C297" s="203">
        <f t="shared" si="11"/>
        <v>1.3399784409267386E-4</v>
      </c>
      <c r="E297" s="162" t="s">
        <v>1096</v>
      </c>
      <c r="F297" s="30" t="str">
        <f>VLOOKUP(E297,PLAN.A!$E$10:$K$409,2,FALSE)</f>
        <v>RASGO EM ALVENARIA PARA PASSAGEM DE ELETRODUTO/TUBULAÇÃO, DIÂMETROS DE 32MM A 50MM (1.1/4" A 2"), EXCLUSIVE ENCHIMENTO</v>
      </c>
      <c r="G297" s="71" t="str">
        <f>VLOOKUP(E297,PLAN.A!$E$10:$K$409,3,FALSE)</f>
        <v>M</v>
      </c>
      <c r="H297" s="173">
        <f>VLOOKUP(E297,PLAN.A!$E$10:$K$409,7,FALSE)</f>
        <v>318</v>
      </c>
    </row>
    <row r="298" spans="1:8" s="1" customFormat="1" ht="38.25">
      <c r="A298" s="156" t="str">
        <f t="shared" si="12"/>
        <v>C</v>
      </c>
      <c r="B298" s="202">
        <f t="shared" si="13"/>
        <v>0.99647165135921634</v>
      </c>
      <c r="C298" s="203">
        <f t="shared" si="11"/>
        <v>1.3323093819252085E-4</v>
      </c>
      <c r="E298" s="162" t="s">
        <v>802</v>
      </c>
      <c r="F298" s="30" t="str">
        <f>VLOOKUP(E298,PLAN.A!$E$10:$K$409,2,FALSE)</f>
        <v>REGISTRO DE GAVETA BRUTO, LATÃO, ROSCÁVEL, 3/4", COM ACABAMENTO E CANOPLA CROMADOS - FORNECIMENTO E INSTALAÇÃO. AF_08/2021</v>
      </c>
      <c r="G298" s="71" t="str">
        <f>VLOOKUP(E298,PLAN.A!$E$10:$K$409,3,FALSE)</f>
        <v>UN</v>
      </c>
      <c r="H298" s="173">
        <f>VLOOKUP(E298,PLAN.A!$E$10:$K$409,7,FALSE)</f>
        <v>316.18</v>
      </c>
    </row>
    <row r="299" spans="1:8" s="1" customFormat="1" ht="25.5">
      <c r="A299" s="156" t="str">
        <f t="shared" si="12"/>
        <v>C</v>
      </c>
      <c r="B299" s="202">
        <f t="shared" si="13"/>
        <v>0.99660430079733076</v>
      </c>
      <c r="C299" s="203">
        <f t="shared" si="11"/>
        <v>1.3264943811438281E-4</v>
      </c>
      <c r="E299" s="162" t="s">
        <v>1157</v>
      </c>
      <c r="F299" s="30" t="str">
        <f>VLOOKUP(E299,PLAN.A!$E$10:$K$409,2,FALSE)</f>
        <v>FORNECIMENTO E INSTALAÇÃO DE CONECTOR TERMINAL DE PRESSÃO # 10MM, INCLUSIVE PARAFUSO E PORCA</v>
      </c>
      <c r="G299" s="71" t="str">
        <f>VLOOKUP(E299,PLAN.A!$E$10:$K$409,3,FALSE)</f>
        <v>UNID</v>
      </c>
      <c r="H299" s="173">
        <f>VLOOKUP(E299,PLAN.A!$E$10:$K$409,7,FALSE)</f>
        <v>314.8</v>
      </c>
    </row>
    <row r="300" spans="1:8" s="1" customFormat="1" ht="25.5">
      <c r="A300" s="156" t="str">
        <f t="shared" si="12"/>
        <v>C</v>
      </c>
      <c r="B300" s="202">
        <f t="shared" si="13"/>
        <v>0.99673550912655584</v>
      </c>
      <c r="C300" s="203">
        <f t="shared" si="11"/>
        <v>1.3120832922508424E-4</v>
      </c>
      <c r="E300" s="162" t="s">
        <v>1361</v>
      </c>
      <c r="F300" s="30" t="str">
        <f>VLOOKUP(E300,PLAN.A!$E$10:$K$409,2,FALSE)</f>
        <v>PINTURA LÁTEX ACRÍLICA PREMIUM, APLICAÇÃO MANUAL EM TETO, DUAS DEMÃOS. AF_04/2023</v>
      </c>
      <c r="G300" s="71" t="str">
        <f>VLOOKUP(E300,PLAN.A!$E$10:$K$409,3,FALSE)</f>
        <v>M2</v>
      </c>
      <c r="H300" s="173">
        <f>VLOOKUP(E300,PLAN.A!$E$10:$K$409,7,FALSE)</f>
        <v>311.38</v>
      </c>
    </row>
    <row r="301" spans="1:8" s="1" customFormat="1" ht="38.25">
      <c r="A301" s="156" t="str">
        <f t="shared" si="12"/>
        <v>C</v>
      </c>
      <c r="B301" s="202">
        <f t="shared" si="13"/>
        <v>0.99685995014327733</v>
      </c>
      <c r="C301" s="203">
        <f t="shared" si="11"/>
        <v>1.24441016721536E-4</v>
      </c>
      <c r="E301" s="162" t="s">
        <v>1328</v>
      </c>
      <c r="F301" s="30" t="str">
        <f>VLOOKUP(E301,PLAN.A!$E$10:$K$409,2,FALSE)</f>
        <v>RALO SIFONADO, PVC, DN 100 X 40 MM, JUNTA SOLDÁVEL, FORNECIDO E INSTALADO EM RAMAL DE DESCARGA OU EM RAMAL DE ESGOTO SANITÁRIO. AF_08/2022</v>
      </c>
      <c r="G301" s="71" t="str">
        <f>VLOOKUP(E301,PLAN.A!$E$10:$K$409,3,FALSE)</f>
        <v>UN</v>
      </c>
      <c r="H301" s="173">
        <f>VLOOKUP(E301,PLAN.A!$E$10:$K$409,7,FALSE)</f>
        <v>295.32</v>
      </c>
    </row>
    <row r="302" spans="1:8" s="1" customFormat="1" ht="25.5">
      <c r="A302" s="156" t="str">
        <f t="shared" si="12"/>
        <v>C</v>
      </c>
      <c r="B302" s="202">
        <f t="shared" si="13"/>
        <v>0.99698320287723052</v>
      </c>
      <c r="C302" s="203">
        <f t="shared" si="11"/>
        <v>1.2325273395316701E-4</v>
      </c>
      <c r="E302" s="162" t="s">
        <v>1137</v>
      </c>
      <c r="F302" s="30" t="str">
        <f>VLOOKUP(E302,PLAN.A!$E$10:$K$409,2,FALSE)</f>
        <v>CERTIFICAÇÃO DE GARANTIA DE TRANSMISSÃO DE CABOS LÓGICOS - CATEGORIA 5E</v>
      </c>
      <c r="G302" s="71" t="str">
        <f>VLOOKUP(E302,PLAN.A!$E$10:$K$409,3,FALSE)</f>
        <v>U</v>
      </c>
      <c r="H302" s="173">
        <f>VLOOKUP(E302,PLAN.A!$E$10:$K$409,7,FALSE)</f>
        <v>292.5</v>
      </c>
    </row>
    <row r="303" spans="1:8" s="1" customFormat="1" ht="25.5">
      <c r="A303" s="156" t="str">
        <f t="shared" si="12"/>
        <v>C</v>
      </c>
      <c r="B303" s="202">
        <f t="shared" si="13"/>
        <v>0.99710569713282093</v>
      </c>
      <c r="C303" s="203">
        <f t="shared" si="11"/>
        <v>1.2249425559037827E-4</v>
      </c>
      <c r="E303" s="162" t="s">
        <v>1386</v>
      </c>
      <c r="F303" s="30" t="str">
        <f>VLOOKUP(E303,PLAN.A!$E$10:$K$409,2,FALSE)</f>
        <v>SERVIÇO DE REMOÇÃO E REINSTALAÇÃO DE FIBRA ÓPTICA - BANCO DO LIVRO - COM REAPROVEITAMENTO</v>
      </c>
      <c r="G303" s="71" t="str">
        <f>VLOOKUP(E303,PLAN.A!$E$10:$K$409,3,FALSE)</f>
        <v>UNID</v>
      </c>
      <c r="H303" s="173">
        <f>VLOOKUP(E303,PLAN.A!$E$10:$K$409,7,FALSE)</f>
        <v>290.7</v>
      </c>
    </row>
    <row r="304" spans="1:8" s="1" customFormat="1" ht="38.25">
      <c r="A304" s="156" t="str">
        <f t="shared" si="12"/>
        <v>C</v>
      </c>
      <c r="B304" s="202">
        <f t="shared" si="13"/>
        <v>0.99722511955104198</v>
      </c>
      <c r="C304" s="203">
        <f t="shared" si="11"/>
        <v>1.1942241822108398E-4</v>
      </c>
      <c r="E304" s="162" t="s">
        <v>1085</v>
      </c>
      <c r="F304" s="30" t="str">
        <f>VLOOKUP(E304,PLAN.A!$E$10:$K$409,2,FALSE)</f>
        <v>DISJUNTOR DE PROTEÇÃO DIFERENCIAL RESIDUAL (DR), BIPOLAR TIPO DIN, CORRENTE NOMINAL DE 100A, SENSIBILIDADE DE 30MA, FORNECIMENTO E INSTALAÇÃO, INCLUSIVE TERMINAL ILHÓS</v>
      </c>
      <c r="G304" s="71" t="str">
        <f>VLOOKUP(E304,PLAN.A!$E$10:$K$409,3,FALSE)</f>
        <v>UN</v>
      </c>
      <c r="H304" s="173">
        <f>VLOOKUP(E304,PLAN.A!$E$10:$K$409,7,FALSE)</f>
        <v>283.41000000000003</v>
      </c>
    </row>
    <row r="305" spans="1:16" s="1" customFormat="1" ht="25.5">
      <c r="A305" s="156" t="str">
        <f t="shared" si="12"/>
        <v>C</v>
      </c>
      <c r="B305" s="202">
        <f t="shared" si="13"/>
        <v>0.99734245615376538</v>
      </c>
      <c r="C305" s="203">
        <f t="shared" si="11"/>
        <v>1.1733660272341498E-4</v>
      </c>
      <c r="E305" s="162" t="s">
        <v>804</v>
      </c>
      <c r="F305" s="30" t="str">
        <f>VLOOKUP(E305,PLAN.A!$E$10:$K$409,2,FALSE)</f>
        <v>HIDRÔMETRO DN 3/4", 5,0 M3/H - FORNECIMENTO E INSTALAÇÃO. AF_03/2024</v>
      </c>
      <c r="G305" s="71" t="str">
        <f>VLOOKUP(E305,PLAN.A!$E$10:$K$409,3,FALSE)</f>
        <v>UN</v>
      </c>
      <c r="H305" s="173">
        <f>VLOOKUP(E305,PLAN.A!$E$10:$K$409,7,FALSE)</f>
        <v>278.45999999999998</v>
      </c>
    </row>
    <row r="306" spans="1:16" s="1" customFormat="1" ht="25.5">
      <c r="A306" s="156" t="str">
        <f t="shared" si="12"/>
        <v>C</v>
      </c>
      <c r="B306" s="202">
        <f t="shared" si="13"/>
        <v>0.99745843592297312</v>
      </c>
      <c r="C306" s="203">
        <f t="shared" si="11"/>
        <v>1.1597976920775962E-4</v>
      </c>
      <c r="E306" s="162" t="s">
        <v>1068</v>
      </c>
      <c r="F306" s="30" t="str">
        <f>VLOOKUP(E306,PLAN.A!$E$10:$K$409,2,FALSE)</f>
        <v>DISJUNTOR TRIPOLAR TIPO DIN, CORRENTE NOMINAL DE 16A - FORNECIMENTO E INSTALAÇÃO. AF_10/2020</v>
      </c>
      <c r="G306" s="71" t="str">
        <f>VLOOKUP(E306,PLAN.A!$E$10:$K$409,3,FALSE)</f>
        <v>UN</v>
      </c>
      <c r="H306" s="173">
        <f>VLOOKUP(E306,PLAN.A!$E$10:$K$409,7,FALSE)</f>
        <v>275.24</v>
      </c>
    </row>
    <row r="307" spans="1:16" s="1" customFormat="1" ht="25.5">
      <c r="A307" s="156" t="str">
        <f t="shared" si="12"/>
        <v>C</v>
      </c>
      <c r="B307" s="202">
        <f t="shared" si="13"/>
        <v>0.997565929162055</v>
      </c>
      <c r="C307" s="203">
        <f t="shared" si="11"/>
        <v>1.0749323908189027E-4</v>
      </c>
      <c r="E307" s="162" t="s">
        <v>819</v>
      </c>
      <c r="F307" s="30" t="str">
        <f>VLOOKUP(E307,PLAN.A!$E$10:$K$409,2,FALSE)</f>
        <v>FORNECIMENTO E ASSENTAMENTO DE TUBO PVC RÍGIDO, ESGOTO, PB - SÉRIE NORMAL, DN 40MM (1.1/2"), INCLUSIVE CONEXÕES</v>
      </c>
      <c r="G307" s="71" t="str">
        <f>VLOOKUP(E307,PLAN.A!$E$10:$K$409,3,FALSE)</f>
        <v>M</v>
      </c>
      <c r="H307" s="173">
        <f>VLOOKUP(E307,PLAN.A!$E$10:$K$409,7,FALSE)</f>
        <v>255.1</v>
      </c>
    </row>
    <row r="308" spans="1:16" s="1" customFormat="1" ht="38.25">
      <c r="A308" s="156" t="str">
        <f t="shared" si="12"/>
        <v>C</v>
      </c>
      <c r="B308" s="202">
        <f t="shared" si="13"/>
        <v>0.99766953309264328</v>
      </c>
      <c r="C308" s="203">
        <f t="shared" si="11"/>
        <v>1.03603930588257E-4</v>
      </c>
      <c r="E308" s="162" t="s">
        <v>803</v>
      </c>
      <c r="F308" s="30" t="str">
        <f>VLOOKUP(E308,PLAN.A!$E$10:$K$409,2,FALSE)</f>
        <v>KIT CAVALETE PARA MEDIÇÃO DE ÁGUA - ENTRADA PRINCIPAL, EM PVC 25 MM (3/4") - FORNECIMENTO E INSTALAÇÃO (EXCLUSIVE HIDRÔMETRO). AF_03/2024</v>
      </c>
      <c r="G308" s="71" t="str">
        <f>VLOOKUP(E308,PLAN.A!$E$10:$K$409,3,FALSE)</f>
        <v>UN</v>
      </c>
      <c r="H308" s="173">
        <f>VLOOKUP(E308,PLAN.A!$E$10:$K$409,7,FALSE)</f>
        <v>245.87</v>
      </c>
    </row>
    <row r="309" spans="1:16" s="1" customFormat="1" ht="25.5">
      <c r="A309" s="156" t="str">
        <f t="shared" si="12"/>
        <v>C</v>
      </c>
      <c r="B309" s="202">
        <f t="shared" si="13"/>
        <v>0.9977719698093066</v>
      </c>
      <c r="C309" s="203">
        <f t="shared" si="11"/>
        <v>1.0243671666329879E-4</v>
      </c>
      <c r="E309" s="162" t="s">
        <v>834</v>
      </c>
      <c r="F309" s="30" t="str">
        <f>VLOOKUP(E309,PLAN.A!$E$10:$K$409,2,FALSE)</f>
        <v>PLACA FOTOLUMINESCENTE PARA SINALIZAÇÃO DE EMERGÊNCIA, TIPO "S2", DIMENSÃO (380X190)MM, INCLUSIVE FIXAÇÃO</v>
      </c>
      <c r="G309" s="71" t="str">
        <f>VLOOKUP(E309,PLAN.A!$E$10:$K$409,3,FALSE)</f>
        <v>UN</v>
      </c>
      <c r="H309" s="173">
        <f>VLOOKUP(E309,PLAN.A!$E$10:$K$409,7,FALSE)</f>
        <v>243.1</v>
      </c>
    </row>
    <row r="310" spans="1:16" s="1" customFormat="1" ht="25.5">
      <c r="A310" s="156" t="str">
        <f t="shared" si="12"/>
        <v>C</v>
      </c>
      <c r="B310" s="202">
        <f t="shared" si="13"/>
        <v>0.99787171814155073</v>
      </c>
      <c r="C310" s="203">
        <f t="shared" si="11"/>
        <v>9.974833224408101E-5</v>
      </c>
      <c r="E310" s="162" t="s">
        <v>1129</v>
      </c>
      <c r="F310" s="30" t="str">
        <f>VLOOKUP(E310,PLAN.A!$E$10:$K$409,2,FALSE)</f>
        <v>FORNECIMENTO E INSTALAÇÃO DE PATCH CORDS TIPO RJ45 CATEGORIA 5 E,  COM COMPRIMENTO DE 3,0M</v>
      </c>
      <c r="G310" s="71" t="str">
        <f>VLOOKUP(E310,PLAN.A!$E$10:$K$409,3,FALSE)</f>
        <v>CJ</v>
      </c>
      <c r="H310" s="173">
        <f>VLOOKUP(E310,PLAN.A!$E$10:$K$409,7,FALSE)</f>
        <v>236.72</v>
      </c>
    </row>
    <row r="311" spans="1:16" s="1" customFormat="1" ht="25.5">
      <c r="A311" s="156" t="str">
        <f t="shared" si="12"/>
        <v>C</v>
      </c>
      <c r="B311" s="202">
        <f t="shared" si="13"/>
        <v>0.99797041303162426</v>
      </c>
      <c r="C311" s="203">
        <f t="shared" si="11"/>
        <v>9.8694890073541117E-5</v>
      </c>
      <c r="E311" s="162" t="s">
        <v>728</v>
      </c>
      <c r="F311" s="30" t="str">
        <f>VLOOKUP(E311,PLAN.A!$E$10:$K$409,2,FALSE)</f>
        <v>CHUVEIRO ELÉTRICO COMUM CORPO PLÁSTICO, TIPO DUCHA - FORNECIMENTO E INSTALAÇÃO. AF_01/2020</v>
      </c>
      <c r="G311" s="71" t="str">
        <f>VLOOKUP(E311,PLAN.A!$E$10:$K$409,3,FALSE)</f>
        <v>UN</v>
      </c>
      <c r="H311" s="173">
        <f>VLOOKUP(E311,PLAN.A!$E$10:$K$409,7,FALSE)</f>
        <v>234.22</v>
      </c>
    </row>
    <row r="312" spans="1:16" s="1" customFormat="1" ht="25.5">
      <c r="A312" s="156" t="str">
        <f t="shared" si="12"/>
        <v>C</v>
      </c>
      <c r="B312" s="202">
        <f t="shared" si="13"/>
        <v>0.99806909949416045</v>
      </c>
      <c r="C312" s="203">
        <f t="shared" si="11"/>
        <v>9.8686462536176796E-5</v>
      </c>
      <c r="E312" s="162" t="s">
        <v>1093</v>
      </c>
      <c r="F312" s="30" t="str">
        <f>VLOOKUP(E312,PLAN.A!$E$10:$K$409,2,FALSE)</f>
        <v>LUMINÁRIA DE EMERGÊNCIA, COM 30 LÂMPADAS LED DE 2 W, SEM REATOR - FORNECIMENTO E INSTALAÇÃO. AF_02/2020</v>
      </c>
      <c r="G312" s="71" t="str">
        <f>VLOOKUP(E312,PLAN.A!$E$10:$K$409,3,FALSE)</f>
        <v>UN</v>
      </c>
      <c r="H312" s="173">
        <f>VLOOKUP(E312,PLAN.A!$E$10:$K$409,7,FALSE)</f>
        <v>234.2</v>
      </c>
    </row>
    <row r="313" spans="1:16" s="1" customFormat="1" ht="25.5">
      <c r="A313" s="156" t="str">
        <f t="shared" si="12"/>
        <v>C</v>
      </c>
      <c r="B313" s="202">
        <f t="shared" si="13"/>
        <v>0.9981673856486718</v>
      </c>
      <c r="C313" s="203">
        <f t="shared" si="11"/>
        <v>9.8286154511371634E-5</v>
      </c>
      <c r="E313" s="162" t="s">
        <v>1158</v>
      </c>
      <c r="F313" s="30" t="str">
        <f>VLOOKUP(E313,PLAN.A!$E$10:$K$409,2,FALSE)</f>
        <v>FORNECIMENTO E INSTALAÇÃO DE CONECTOR TERMINAL DE PRESSÃO # 16MM, INCLUSIVE PARAFUSO E PORCA</v>
      </c>
      <c r="G313" s="71" t="str">
        <f>VLOOKUP(E313,PLAN.A!$E$10:$K$409,3,FALSE)</f>
        <v>UNID</v>
      </c>
      <c r="H313" s="173">
        <f>VLOOKUP(E313,PLAN.A!$E$10:$K$409,7,FALSE)</f>
        <v>233.25</v>
      </c>
    </row>
    <row r="314" spans="1:16" s="1" customFormat="1" ht="25.5">
      <c r="A314" s="156" t="str">
        <f t="shared" si="12"/>
        <v>C</v>
      </c>
      <c r="B314" s="202">
        <f t="shared" si="13"/>
        <v>0.99826554539012269</v>
      </c>
      <c r="C314" s="203">
        <f t="shared" si="11"/>
        <v>9.815974145090685E-5</v>
      </c>
      <c r="E314" s="162" t="s">
        <v>739</v>
      </c>
      <c r="F314" s="30" t="str">
        <f>VLOOKUP(E314,PLAN.A!$E$10:$K$409,2,FALSE)</f>
        <v>SIFÃO DO TIPO FLEXÍVEL EM PVC 1  X 1.1/2  - FORNECIMENTO E INSTALAÇÃO. AF_01/2020</v>
      </c>
      <c r="G314" s="71" t="str">
        <f>VLOOKUP(E314,PLAN.A!$E$10:$K$409,3,FALSE)</f>
        <v>UN</v>
      </c>
      <c r="H314" s="173">
        <f>VLOOKUP(E314,PLAN.A!$E$10:$K$409,7,FALSE)</f>
        <v>232.95</v>
      </c>
    </row>
    <row r="315" spans="1:16" s="1" customFormat="1" ht="25.5">
      <c r="A315" s="156" t="str">
        <f t="shared" si="12"/>
        <v>C</v>
      </c>
      <c r="B315" s="202">
        <f t="shared" si="13"/>
        <v>0.99836354079459499</v>
      </c>
      <c r="C315" s="203">
        <f t="shared" si="11"/>
        <v>9.7995404472302628E-5</v>
      </c>
      <c r="E315" s="162" t="s">
        <v>1355</v>
      </c>
      <c r="F315" s="30" t="str">
        <f>VLOOKUP(E315,PLAN.A!$E$10:$K$409,2,FALSE)</f>
        <v>EXECUÇÃO DE SERVIÇO DE REMANEJAMENTO DE POSTE, H=7M, COM RETIRADA, TRANSPORTE HORIZONTAL E REINSTALAÇÃO</v>
      </c>
      <c r="G315" s="71" t="str">
        <f>VLOOKUP(E315,PLAN.A!$E$10:$K$409,3,FALSE)</f>
        <v>UNID</v>
      </c>
      <c r="H315" s="173">
        <f>VLOOKUP(E315,PLAN.A!$E$10:$K$409,7,FALSE)</f>
        <v>232.56</v>
      </c>
    </row>
    <row r="316" spans="1:16" s="1" customFormat="1" ht="25.5">
      <c r="A316" s="156" t="str">
        <f t="shared" si="12"/>
        <v>C</v>
      </c>
      <c r="B316" s="202">
        <f t="shared" si="13"/>
        <v>0.9984592270538295</v>
      </c>
      <c r="C316" s="203">
        <f t="shared" si="11"/>
        <v>9.5686259234479198E-5</v>
      </c>
      <c r="E316" s="162" t="s">
        <v>1072</v>
      </c>
      <c r="F316" s="30" t="str">
        <f>VLOOKUP(E316,PLAN.A!$E$10:$K$409,2,FALSE)</f>
        <v>DISJUNTOR BIPOLAR TIPO DIN, CORRENTE NOMINAL DE 20A - FORNECIMENTO E INSTALAÇÃO. AF_10/2020</v>
      </c>
      <c r="G316" s="71" t="str">
        <f>VLOOKUP(E316,PLAN.A!$E$10:$K$409,3,FALSE)</f>
        <v>UN</v>
      </c>
      <c r="H316" s="173">
        <f>VLOOKUP(E316,PLAN.A!$E$10:$K$409,7,FALSE)</f>
        <v>227.08</v>
      </c>
      <c r="I316" s="121"/>
    </row>
    <row r="317" spans="1:16" s="1" customFormat="1" ht="25.5">
      <c r="A317" s="156" t="str">
        <f t="shared" si="12"/>
        <v>C</v>
      </c>
      <c r="B317" s="202">
        <f t="shared" si="13"/>
        <v>0.99855491331306401</v>
      </c>
      <c r="C317" s="203">
        <f t="shared" si="11"/>
        <v>9.5686259234479198E-5</v>
      </c>
      <c r="E317" s="162" t="s">
        <v>1073</v>
      </c>
      <c r="F317" s="30" t="str">
        <f>VLOOKUP(E317,PLAN.A!$E$10:$K$409,2,FALSE)</f>
        <v>DISJUNTOR BIPOLAR TIPO DIN, CORRENTE NOMINAL DE 25A - FORNECIMENTO E INSTALAÇÃO. AF_10/2020</v>
      </c>
      <c r="G317" s="71" t="str">
        <f>VLOOKUP(E317,PLAN.A!$E$10:$K$409,3,FALSE)</f>
        <v>UN</v>
      </c>
      <c r="H317" s="173">
        <f>VLOOKUP(E317,PLAN.A!$E$10:$K$409,7,FALSE)</f>
        <v>227.08</v>
      </c>
    </row>
    <row r="318" spans="1:16" s="1" customFormat="1" ht="25.5">
      <c r="A318" s="156" t="str">
        <f t="shared" si="12"/>
        <v>C</v>
      </c>
      <c r="B318" s="202">
        <f t="shared" si="13"/>
        <v>0.9986445907381577</v>
      </c>
      <c r="C318" s="203">
        <f t="shared" si="11"/>
        <v>8.9677425093719667E-5</v>
      </c>
      <c r="E318" s="162" t="s">
        <v>734</v>
      </c>
      <c r="F318" s="30" t="str">
        <f>VLOOKUP(E318,PLAN.A!$E$10:$K$409,2,FALSE)</f>
        <v>VÁLVULA DE DESCARGA METÁLICA PARA MICTÓRIO COM FECHAMENTO AUTOMÁTICO, EXCLUSIVE MICTÓRIO</v>
      </c>
      <c r="G318" s="71" t="str">
        <f>VLOOKUP(E318,PLAN.A!$E$10:$K$409,3,FALSE)</f>
        <v>UN</v>
      </c>
      <c r="H318" s="173">
        <f>VLOOKUP(E318,PLAN.A!$E$10:$K$409,7,FALSE)</f>
        <v>212.82</v>
      </c>
    </row>
    <row r="319" spans="1:16" s="1" customFormat="1" ht="38.25">
      <c r="A319" s="156" t="str">
        <f t="shared" si="12"/>
        <v>C</v>
      </c>
      <c r="B319" s="202">
        <f t="shared" si="13"/>
        <v>0.99872648533249542</v>
      </c>
      <c r="C319" s="203">
        <f t="shared" si="11"/>
        <v>8.189459433777096E-5</v>
      </c>
      <c r="E319" s="162" t="s">
        <v>893</v>
      </c>
      <c r="F319" s="30" t="str">
        <f>VLOOKUP(E319,PLAN.A!$E$10:$K$409,2,FALSE)</f>
        <v>CHAPISCO APLICADO EM ALVENARIAS E ESTRUTURAS DE CONCRETO INTERNAS, COM COLHER DE PEDREIRO.  ARGAMASSA TRAÇO 1:3 COM PREPARO EM BETONEIRA 400L. AF_10/2022</v>
      </c>
      <c r="G319" s="71" t="str">
        <f>VLOOKUP(E319,PLAN.A!$E$10:$K$409,3,FALSE)</f>
        <v>M2</v>
      </c>
      <c r="H319" s="173">
        <f>VLOOKUP(E319,PLAN.A!$E$10:$K$409,7,FALSE)</f>
        <v>194.35</v>
      </c>
      <c r="L319" s="186"/>
      <c r="P319" s="186"/>
    </row>
    <row r="320" spans="1:16" s="1" customFormat="1" ht="38.25">
      <c r="A320" s="156" t="str">
        <f t="shared" si="12"/>
        <v>C</v>
      </c>
      <c r="B320" s="202">
        <f t="shared" si="13"/>
        <v>0.99880746975279788</v>
      </c>
      <c r="C320" s="203">
        <f t="shared" si="11"/>
        <v>8.0984420302424506E-5</v>
      </c>
      <c r="E320" s="162" t="s">
        <v>1084</v>
      </c>
      <c r="F320" s="30" t="str">
        <f>VLOOKUP(E320,PLAN.A!$E$10:$K$409,2,FALSE)</f>
        <v>DISJUNTOR DE PROTEÇÃO DIFERENCIAL RESIDUAL (DR), BIPOLAR TIPO DIN, CORRENTE NOMINAL DE 63A, SENSIBILIDADE DE 30MA, FORNECIMENTO E INSTALAÇÃO, INCLUSIVE TERMINAL ILHÓS</v>
      </c>
      <c r="G320" s="71" t="str">
        <f>VLOOKUP(E320,PLAN.A!$E$10:$K$409,3,FALSE)</f>
        <v>UN</v>
      </c>
      <c r="H320" s="173">
        <f>VLOOKUP(E320,PLAN.A!$E$10:$K$409,7,FALSE)</f>
        <v>192.19</v>
      </c>
    </row>
    <row r="321" spans="1:8" s="1" customFormat="1" ht="25.5">
      <c r="A321" s="156" t="str">
        <f t="shared" si="12"/>
        <v>C</v>
      </c>
      <c r="B321" s="202">
        <f t="shared" si="13"/>
        <v>0.99888643156413293</v>
      </c>
      <c r="C321" s="203">
        <f t="shared" si="11"/>
        <v>7.8961811334987914E-5</v>
      </c>
      <c r="E321" s="162" t="s">
        <v>901</v>
      </c>
      <c r="F321" s="30" t="str">
        <f>VLOOKUP(E321,PLAN.A!$E$10:$K$409,2,FALSE)</f>
        <v>FUNDO SELADOR ACRÍLICO, APLICAÇÃO MANUAL EM PAREDE, UMA DEMÃO. AF_04/2023</v>
      </c>
      <c r="G321" s="71" t="str">
        <f>VLOOKUP(E321,PLAN.A!$E$10:$K$409,3,FALSE)</f>
        <v>M2</v>
      </c>
      <c r="H321" s="173">
        <f>VLOOKUP(E321,PLAN.A!$E$10:$K$409,7,FALSE)</f>
        <v>187.39</v>
      </c>
    </row>
    <row r="322" spans="1:8" s="1" customFormat="1" ht="25.5">
      <c r="A322" s="156" t="str">
        <f t="shared" si="12"/>
        <v>C</v>
      </c>
      <c r="B322" s="202">
        <f t="shared" si="13"/>
        <v>0.99896299995485649</v>
      </c>
      <c r="C322" s="203">
        <f t="shared" si="11"/>
        <v>7.6568390723521289E-5</v>
      </c>
      <c r="E322" s="162" t="s">
        <v>899</v>
      </c>
      <c r="F322" s="30" t="str">
        <f>VLOOKUP(E322,PLAN.A!$E$10:$K$409,2,FALSE)</f>
        <v>FORNECIMENTO E INSTALAÇÃO DE GRADIL EM TELA FIO 12# 1/2" E CANTONEIRA DE 1"X1/8"</v>
      </c>
      <c r="G322" s="71" t="str">
        <f>VLOOKUP(E322,PLAN.A!$E$10:$K$409,3,FALSE)</f>
        <v>M2</v>
      </c>
      <c r="H322" s="173">
        <f>VLOOKUP(E322,PLAN.A!$E$10:$K$409,7,FALSE)</f>
        <v>181.71</v>
      </c>
    </row>
    <row r="323" spans="1:8" s="1" customFormat="1" ht="25.5">
      <c r="A323" s="156" t="str">
        <f t="shared" si="12"/>
        <v>C</v>
      </c>
      <c r="B323" s="202">
        <f t="shared" si="13"/>
        <v>0.99903943771875081</v>
      </c>
      <c r="C323" s="203">
        <f t="shared" si="11"/>
        <v>7.6437763894374351E-5</v>
      </c>
      <c r="E323" s="162" t="s">
        <v>1159</v>
      </c>
      <c r="F323" s="30" t="str">
        <f>VLOOKUP(E323,PLAN.A!$E$10:$K$409,2,FALSE)</f>
        <v>FORNECIMENTO E INSTALAÇÃO DE CONECTOR TERMINAL DE PRESSÃO # 25MM, INCLUSIVE PARAFUSO E PORCA</v>
      </c>
      <c r="G323" s="71" t="str">
        <f>VLOOKUP(E323,PLAN.A!$E$10:$K$409,3,FALSE)</f>
        <v>UNID</v>
      </c>
      <c r="H323" s="173">
        <f>VLOOKUP(E323,PLAN.A!$E$10:$K$409,7,FALSE)</f>
        <v>181.4</v>
      </c>
    </row>
    <row r="324" spans="1:8" s="1" customFormat="1" ht="25.5">
      <c r="A324" s="156" t="str">
        <f t="shared" si="12"/>
        <v>C</v>
      </c>
      <c r="B324" s="202">
        <f t="shared" si="13"/>
        <v>0.99911343149680953</v>
      </c>
      <c r="C324" s="203">
        <f t="shared" si="11"/>
        <v>7.3993778058721802E-5</v>
      </c>
      <c r="E324" s="162" t="s">
        <v>1133</v>
      </c>
      <c r="F324" s="30" t="str">
        <f>VLOOKUP(E324,PLAN.A!$E$10:$K$409,2,FALSE)</f>
        <v>FORNECIMENTO E INSTALAÇÃO DE ORGANIZADOR DE CABOS DE 1U PARA RACK 19"</v>
      </c>
      <c r="G324" s="71" t="str">
        <f>VLOOKUP(E324,PLAN.A!$E$10:$K$409,3,FALSE)</f>
        <v>CJ</v>
      </c>
      <c r="H324" s="173">
        <f>VLOOKUP(E324,PLAN.A!$E$10:$K$409,7,FALSE)</f>
        <v>175.6</v>
      </c>
    </row>
    <row r="325" spans="1:8" s="1" customFormat="1" ht="25.5">
      <c r="A325" s="156" t="str">
        <f t="shared" si="12"/>
        <v>C</v>
      </c>
      <c r="B325" s="202">
        <f t="shared" si="13"/>
        <v>0.99918474953175507</v>
      </c>
      <c r="C325" s="203">
        <f t="shared" si="11"/>
        <v>7.1318034945550479E-5</v>
      </c>
      <c r="E325" s="162" t="s">
        <v>1105</v>
      </c>
      <c r="F325" s="30" t="str">
        <f>VLOOKUP(E325,PLAN.A!$E$10:$K$409,2,FALSE)</f>
        <v>FORNECIMENTO E INSTALAÇÃO DE TOMADA BLINDADA 3P+T - 32A, MONTADA EM CONDULETE</v>
      </c>
      <c r="G325" s="71" t="str">
        <f>VLOOKUP(E325,PLAN.A!$E$10:$K$409,3,FALSE)</f>
        <v>UNID</v>
      </c>
      <c r="H325" s="173">
        <f>VLOOKUP(E325,PLAN.A!$E$10:$K$409,7,FALSE)</f>
        <v>169.25</v>
      </c>
    </row>
    <row r="326" spans="1:8" s="1" customFormat="1" ht="38.25">
      <c r="A326" s="156" t="str">
        <f t="shared" si="12"/>
        <v>C</v>
      </c>
      <c r="B326" s="202">
        <f t="shared" si="13"/>
        <v>0.99925292830903245</v>
      </c>
      <c r="C326" s="203">
        <f t="shared" si="11"/>
        <v>6.8178777277341622E-5</v>
      </c>
      <c r="E326" s="162" t="s">
        <v>1107</v>
      </c>
      <c r="F326" s="30" t="str">
        <f>VLOOKUP(E326,PLAN.A!$E$10:$K$409,2,FALSE)</f>
        <v>SUPORTE PARAFUSADO COM PLACA DE ENCAIXE 4" X 2" ALTO (2,00 M DO PISO) PARA PONTO ELÉTRICO - FORNECIMENTO E INSTALAÇÃO. AF_03/2023</v>
      </c>
      <c r="G326" s="71" t="str">
        <f>VLOOKUP(E326,PLAN.A!$E$10:$K$409,3,FALSE)</f>
        <v>UN</v>
      </c>
      <c r="H326" s="173">
        <f>VLOOKUP(E326,PLAN.A!$E$10:$K$409,7,FALSE)</f>
        <v>161.80000000000001</v>
      </c>
    </row>
    <row r="327" spans="1:8" s="1" customFormat="1" ht="25.5">
      <c r="A327" s="156" t="str">
        <f t="shared" si="12"/>
        <v>C</v>
      </c>
      <c r="B327" s="202">
        <f t="shared" si="13"/>
        <v>0.9993184102743532</v>
      </c>
      <c r="C327" s="203">
        <f t="shared" si="11"/>
        <v>6.5481965320759504E-5</v>
      </c>
      <c r="E327" s="162" t="s">
        <v>1076</v>
      </c>
      <c r="F327" s="30" t="str">
        <f>VLOOKUP(E327,PLAN.A!$E$10:$K$409,2,FALSE)</f>
        <v>DISJUNTOR MONOPOLAR TIPO DIN, CORRENTE NOMINAL DE 16A - FORNECIMENTO E INSTALAÇÃO. AF_10/2020</v>
      </c>
      <c r="G327" s="71" t="str">
        <f>VLOOKUP(E327,PLAN.A!$E$10:$K$409,3,FALSE)</f>
        <v>UN</v>
      </c>
      <c r="H327" s="173">
        <f>VLOOKUP(E327,PLAN.A!$E$10:$K$409,7,FALSE)</f>
        <v>155.4</v>
      </c>
    </row>
    <row r="328" spans="1:8" s="1" customFormat="1" ht="25.5">
      <c r="A328" s="156" t="str">
        <f t="shared" si="12"/>
        <v>C</v>
      </c>
      <c r="B328" s="202">
        <f t="shared" si="13"/>
        <v>0.9993829399279518</v>
      </c>
      <c r="C328" s="203">
        <f t="shared" si="11"/>
        <v>6.4529653598591433E-5</v>
      </c>
      <c r="E328" s="162" t="s">
        <v>643</v>
      </c>
      <c r="F328" s="30" t="str">
        <f>VLOOKUP(E328,PLAN.A!$E$10:$K$409,2,FALSE)</f>
        <v>EXECUÇÃO DE REVESTIMENTO TIPO CHAPISCO, ARGAMASSA TRAÇO 1:3, COM COLHER DE PEDREIRO. PREPARO MECÂNICO</v>
      </c>
      <c r="G328" s="71" t="str">
        <f>VLOOKUP(E328,PLAN.A!$E$10:$K$409,3,FALSE)</f>
        <v>M2</v>
      </c>
      <c r="H328" s="173">
        <f>VLOOKUP(E328,PLAN.A!$E$10:$K$409,7,FALSE)</f>
        <v>153.13999999999999</v>
      </c>
    </row>
    <row r="329" spans="1:8" s="1" customFormat="1" ht="25.5">
      <c r="A329" s="156" t="str">
        <f t="shared" si="12"/>
        <v>C</v>
      </c>
      <c r="B329" s="202">
        <f t="shared" si="13"/>
        <v>0.99944255632726697</v>
      </c>
      <c r="C329" s="203">
        <f t="shared" si="11"/>
        <v>5.9616399315193392E-5</v>
      </c>
      <c r="E329" s="162" t="s">
        <v>1162</v>
      </c>
      <c r="F329" s="30" t="str">
        <f>VLOOKUP(E329,PLAN.A!$E$10:$K$409,2,FALSE)</f>
        <v>FORNECIMENTO E INSTALAÇÃO DE CONECTOR TERMINAL DE PRESSÃO # 70MM, INCLUSIVE PARAFUSO E PORCA</v>
      </c>
      <c r="G329" s="71" t="str">
        <f>VLOOKUP(E329,PLAN.A!$E$10:$K$409,3,FALSE)</f>
        <v>UNID</v>
      </c>
      <c r="H329" s="173">
        <f>VLOOKUP(E329,PLAN.A!$E$10:$K$409,7,FALSE)</f>
        <v>141.47999999999999</v>
      </c>
    </row>
    <row r="330" spans="1:8" s="1" customFormat="1" ht="25.5">
      <c r="A330" s="156" t="str">
        <f t="shared" ref="A330:A346" si="14">IF(B330&lt;=50%,"A",IF(B330&lt;=80%,"B","C"))</f>
        <v>C</v>
      </c>
      <c r="B330" s="202">
        <f t="shared" si="13"/>
        <v>0.99949610068591122</v>
      </c>
      <c r="C330" s="203">
        <f t="shared" ref="C330:C346" si="15">H330/$H$347</f>
        <v>5.3544358644201476E-5</v>
      </c>
      <c r="E330" s="162" t="s">
        <v>735</v>
      </c>
      <c r="F330" s="30" t="str">
        <f>VLOOKUP(E330,PLAN.A!$E$10:$K$409,2,FALSE)</f>
        <v>TORNEIRA CROMADA 1/2" OU 3/4" PARA TANQUE, PADRÃO MÉDIO - FORNECIMENTO E INSTALAÇÃO. AF_01/2020</v>
      </c>
      <c r="G330" s="71" t="str">
        <f>VLOOKUP(E330,PLAN.A!$E$10:$K$409,3,FALSE)</f>
        <v>UN</v>
      </c>
      <c r="H330" s="173">
        <f>VLOOKUP(E330,PLAN.A!$E$10:$K$409,7,FALSE)</f>
        <v>127.07</v>
      </c>
    </row>
    <row r="331" spans="1:8" s="1" customFormat="1" ht="25.5">
      <c r="A331" s="156" t="str">
        <f t="shared" si="14"/>
        <v>C</v>
      </c>
      <c r="B331" s="202">
        <f t="shared" si="13"/>
        <v>0.99954731904424288</v>
      </c>
      <c r="C331" s="203">
        <f t="shared" si="15"/>
        <v>5.1218358331649397E-5</v>
      </c>
      <c r="E331" s="162" t="s">
        <v>835</v>
      </c>
      <c r="F331" s="30" t="str">
        <f>VLOOKUP(E331,PLAN.A!$E$10:$K$409,2,FALSE)</f>
        <v>PLACA FOTOLUMINESCENTE PARA SINALIZAÇÃO DE EMERGÊNCIA, TIPO "S12", DIMENSÃO (380X190)MM, INCLUSIVE FIXAÇÃO</v>
      </c>
      <c r="G331" s="71" t="str">
        <f>VLOOKUP(E331,PLAN.A!$E$10:$K$409,3,FALSE)</f>
        <v>UN</v>
      </c>
      <c r="H331" s="173">
        <f>VLOOKUP(E331,PLAN.A!$E$10:$K$409,7,FALSE)</f>
        <v>121.55</v>
      </c>
    </row>
    <row r="332" spans="1:8" s="1" customFormat="1" ht="25.5">
      <c r="A332" s="156" t="str">
        <f t="shared" si="14"/>
        <v>C</v>
      </c>
      <c r="B332" s="202">
        <f t="shared" si="13"/>
        <v>0.99959835621052118</v>
      </c>
      <c r="C332" s="203">
        <f t="shared" si="15"/>
        <v>5.1037166278316541E-5</v>
      </c>
      <c r="E332" s="162" t="s">
        <v>884</v>
      </c>
      <c r="F332" s="30" t="str">
        <f>VLOOKUP(E332,PLAN.A!$E$10:$K$409,2,FALSE)</f>
        <v>CURA ÚMIDA EM LAJE, COM UTILIZAÇÃO DE MANTA GEOTEXTIL NÃO TECIDO, 100% POLIÉSTER E ASPERSÃO DE ÁGUA</v>
      </c>
      <c r="G332" s="71" t="str">
        <f>VLOOKUP(E332,PLAN.A!$E$10:$K$409,3,FALSE)</f>
        <v>M2</v>
      </c>
      <c r="H332" s="173">
        <f>VLOOKUP(E332,PLAN.A!$E$10:$K$409,7,FALSE)</f>
        <v>121.12</v>
      </c>
    </row>
    <row r="333" spans="1:8" s="1" customFormat="1" ht="25.5">
      <c r="A333" s="156" t="str">
        <f t="shared" si="14"/>
        <v>C</v>
      </c>
      <c r="B333" s="202">
        <f t="shared" si="13"/>
        <v>0.99964939337679948</v>
      </c>
      <c r="C333" s="203">
        <f t="shared" si="15"/>
        <v>5.1037166278316541E-5</v>
      </c>
      <c r="E333" s="162" t="s">
        <v>892</v>
      </c>
      <c r="F333" s="30" t="str">
        <f>VLOOKUP(E333,PLAN.A!$E$10:$K$409,2,FALSE)</f>
        <v>CURA ÚMIDA EM LAJE, COM UTILIZAÇÃO DE MANTA GEOTEXTIL NÃO TECIDO, 100% POLIÉSTER E ASPERSÃO DE ÁGUA</v>
      </c>
      <c r="G333" s="71" t="str">
        <f>VLOOKUP(E333,PLAN.A!$E$10:$K$409,3,FALSE)</f>
        <v>M2</v>
      </c>
      <c r="H333" s="173">
        <f>VLOOKUP(E333,PLAN.A!$E$10:$K$409,7,FALSE)</f>
        <v>121.12</v>
      </c>
    </row>
    <row r="334" spans="1:8" s="1" customFormat="1">
      <c r="A334" s="156" t="str">
        <f t="shared" si="14"/>
        <v>C</v>
      </c>
      <c r="B334" s="202">
        <f t="shared" si="13"/>
        <v>0.99969571954969116</v>
      </c>
      <c r="C334" s="203">
        <f t="shared" si="15"/>
        <v>4.6326172891662158E-5</v>
      </c>
      <c r="E334" s="162" t="s">
        <v>1134</v>
      </c>
      <c r="F334" s="30" t="str">
        <f>VLOOKUP(E334,PLAN.A!$E$10:$K$409,2,FALSE)</f>
        <v>RÉGUA COM 8 TOMADAS (2P+T), PARA FIXAÇÃO NO RACK DE 19" (1U)</v>
      </c>
      <c r="G334" s="71" t="str">
        <f>VLOOKUP(E334,PLAN.A!$E$10:$K$409,3,FALSE)</f>
        <v>UN</v>
      </c>
      <c r="H334" s="173">
        <f>VLOOKUP(E334,PLAN.A!$E$10:$K$409,7,FALSE)</f>
        <v>109.94</v>
      </c>
    </row>
    <row r="335" spans="1:8" s="1" customFormat="1" ht="25.5">
      <c r="A335" s="156" t="str">
        <f t="shared" si="14"/>
        <v>C</v>
      </c>
      <c r="B335" s="202">
        <f t="shared" si="13"/>
        <v>0.99974121561015239</v>
      </c>
      <c r="C335" s="203">
        <f t="shared" si="15"/>
        <v>4.5496060461276725E-5</v>
      </c>
      <c r="E335" s="162" t="s">
        <v>902</v>
      </c>
      <c r="F335" s="30" t="str">
        <f>VLOOKUP(E335,PLAN.A!$E$10:$K$409,2,FALSE)</f>
        <v>FUNDO SELADOR ACRÍLICO, APLICAÇÃO MANUAL EM TETO, UMA DEMÃO. AF_04/2023</v>
      </c>
      <c r="G335" s="71" t="str">
        <f>VLOOKUP(E335,PLAN.A!$E$10:$K$409,3,FALSE)</f>
        <v>M2</v>
      </c>
      <c r="H335" s="173">
        <f>VLOOKUP(E335,PLAN.A!$E$10:$K$409,7,FALSE)</f>
        <v>107.97</v>
      </c>
    </row>
    <row r="336" spans="1:8" s="1" customFormat="1" ht="38.25">
      <c r="A336" s="156" t="str">
        <f t="shared" si="14"/>
        <v>C</v>
      </c>
      <c r="B336" s="202">
        <f t="shared" si="13"/>
        <v>0.9997825948186112</v>
      </c>
      <c r="C336" s="203">
        <f t="shared" si="15"/>
        <v>4.1379208458806841E-5</v>
      </c>
      <c r="E336" s="162" t="s">
        <v>818</v>
      </c>
      <c r="F336" s="30" t="str">
        <f>VLOOKUP(E336,PLAN.A!$E$10:$K$409,2,FALSE)</f>
        <v>RASGO LINEAR MANUAL EM ALVENARIA, PARA RAMAIS/ DISTRIBUIÇÃO DE INSTALAÇÕES HIDRÁULICAS, DIÂMETROS MAIORES QUE 40 MM E MENORES OU IGUAIS A 75 MM. AF_09/2023</v>
      </c>
      <c r="G336" s="71" t="str">
        <f>VLOOKUP(E336,PLAN.A!$E$10:$K$409,3,FALSE)</f>
        <v>M</v>
      </c>
      <c r="H336" s="173">
        <f>VLOOKUP(E336,PLAN.A!$E$10:$K$409,7,FALSE)</f>
        <v>98.2</v>
      </c>
    </row>
    <row r="337" spans="1:9" s="1" customFormat="1" ht="25.5">
      <c r="A337" s="156" t="str">
        <f t="shared" si="14"/>
        <v>C</v>
      </c>
      <c r="B337" s="202">
        <f t="shared" si="13"/>
        <v>0.999818816374203</v>
      </c>
      <c r="C337" s="203">
        <f t="shared" si="15"/>
        <v>3.6221555591843539E-5</v>
      </c>
      <c r="E337" s="162" t="s">
        <v>1075</v>
      </c>
      <c r="F337" s="30" t="str">
        <f>VLOOKUP(E337,PLAN.A!$E$10:$K$409,2,FALSE)</f>
        <v>DISJUNTOR MONOPOLAR TIPO DIN, CORRENTE NOMINAL DE 10A - FORNECIMENTO E INSTALAÇÃO. AF_10/2020</v>
      </c>
      <c r="G337" s="71" t="str">
        <f>VLOOKUP(E337,PLAN.A!$E$10:$K$409,3,FALSE)</f>
        <v>UN</v>
      </c>
      <c r="H337" s="173">
        <f>VLOOKUP(E337,PLAN.A!$E$10:$K$409,7,FALSE)</f>
        <v>85.96</v>
      </c>
    </row>
    <row r="338" spans="1:9" s="1" customFormat="1" ht="25.5">
      <c r="A338" s="156" t="str">
        <f t="shared" si="14"/>
        <v>C</v>
      </c>
      <c r="B338" s="202">
        <f t="shared" si="13"/>
        <v>0.99985086208503082</v>
      </c>
      <c r="C338" s="203">
        <f t="shared" si="15"/>
        <v>3.2045710827823424E-5</v>
      </c>
      <c r="E338" s="162" t="s">
        <v>880</v>
      </c>
      <c r="F338" s="30" t="str">
        <f>VLOOKUP(E338,PLAN.A!$E$10:$K$409,2,FALSE)</f>
        <v>PREPARO DE FUNDO DE VALA COM LARGURA MENOR QUE 1,5 M (ACERTO DO SOLO NATURAL). AF_08/2020</v>
      </c>
      <c r="G338" s="71" t="str">
        <f>VLOOKUP(E338,PLAN.A!$E$10:$K$409,3,FALSE)</f>
        <v>M2</v>
      </c>
      <c r="H338" s="173">
        <f>VLOOKUP(E338,PLAN.A!$E$10:$K$409,7,FALSE)</f>
        <v>76.05</v>
      </c>
    </row>
    <row r="339" spans="1:9" s="1" customFormat="1" ht="25.5">
      <c r="A339" s="156" t="str">
        <f t="shared" si="14"/>
        <v>C</v>
      </c>
      <c r="B339" s="202">
        <f t="shared" si="13"/>
        <v>0.99987526823323791</v>
      </c>
      <c r="C339" s="203">
        <f t="shared" si="15"/>
        <v>2.4406148207068149E-5</v>
      </c>
      <c r="E339" s="162" t="s">
        <v>837</v>
      </c>
      <c r="F339" s="30" t="str">
        <f>VLOOKUP(E339,PLAN.A!$E$10:$K$409,2,FALSE)</f>
        <v>PLACA FOTOLUMINESCENTE PARA SINALIZAÇÃO DE EMERGÊNCIA, TIPO "P2", DIÂMETRO DE 300MM, INCLUSIVE FIXAÇÃO</v>
      </c>
      <c r="G339" s="71" t="str">
        <f>VLOOKUP(E339,PLAN.A!$E$10:$K$409,3,FALSE)</f>
        <v>UN</v>
      </c>
      <c r="H339" s="173">
        <f>VLOOKUP(E339,PLAN.A!$E$10:$K$409,7,FALSE)</f>
        <v>57.92</v>
      </c>
    </row>
    <row r="340" spans="1:9" s="1" customFormat="1" ht="25.5">
      <c r="A340" s="156" t="str">
        <f t="shared" si="14"/>
        <v>C</v>
      </c>
      <c r="B340" s="202">
        <f t="shared" si="13"/>
        <v>0.99989644663463439</v>
      </c>
      <c r="C340" s="203">
        <f t="shared" si="15"/>
        <v>2.1178401396533927E-5</v>
      </c>
      <c r="E340" s="162" t="s">
        <v>651</v>
      </c>
      <c r="F340" s="30" t="str">
        <f>VLOOKUP(E340,PLAN.A!$E$10:$K$409,2,FALSE)</f>
        <v>FORNECIMENTO E INSTALAÇÃO DE RALO HEMISFERICO EM FERRO FUNDIDO TIPO ABACAXI D= 100MM</v>
      </c>
      <c r="G340" s="71" t="str">
        <f>VLOOKUP(E340,PLAN.A!$E$10:$K$409,3,FALSE)</f>
        <v>UN</v>
      </c>
      <c r="H340" s="173">
        <f>VLOOKUP(E340,PLAN.A!$E$10:$K$409,7,FALSE)</f>
        <v>50.26</v>
      </c>
    </row>
    <row r="341" spans="1:9" s="1" customFormat="1" ht="38.25">
      <c r="A341" s="156" t="str">
        <f t="shared" si="14"/>
        <v>C</v>
      </c>
      <c r="B341" s="202">
        <f t="shared" si="13"/>
        <v>0.9999171362388638</v>
      </c>
      <c r="C341" s="203">
        <f t="shared" si="15"/>
        <v>2.0689604229403421E-5</v>
      </c>
      <c r="E341" s="162" t="s">
        <v>828</v>
      </c>
      <c r="F341" s="30" t="str">
        <f>VLOOKUP(E341,PLAN.A!$E$10:$K$409,2,FALSE)</f>
        <v>RASGO LINEAR MANUAL EM ALVENARIA, PARA RAMAIS/ DISTRIBUIÇÃO DE INSTALAÇÕES HIDRÁULICAS, DIÂMETROS MAIORES QUE 40 MM E MENORES OU IGUAIS A 75 MM. AF_09/2023</v>
      </c>
      <c r="G341" s="71" t="str">
        <f>VLOOKUP(E341,PLAN.A!$E$10:$K$409,3,FALSE)</f>
        <v>M</v>
      </c>
      <c r="H341" s="173">
        <f>VLOOKUP(E341,PLAN.A!$E$10:$K$409,7,FALSE)</f>
        <v>49.1</v>
      </c>
    </row>
    <row r="342" spans="1:9" s="1" customFormat="1" ht="25.5">
      <c r="A342" s="156" t="str">
        <f t="shared" si="14"/>
        <v>C</v>
      </c>
      <c r="B342" s="202">
        <f t="shared" si="13"/>
        <v>0.99993662070525013</v>
      </c>
      <c r="C342" s="203">
        <f t="shared" si="15"/>
        <v>1.9484466386305788E-5</v>
      </c>
      <c r="E342" s="162" t="s">
        <v>792</v>
      </c>
      <c r="F342" s="30" t="str">
        <f>VLOOKUP(E342,PLAN.A!$E$10:$K$409,2,FALSE)</f>
        <v>TORNEIRA DE BOIA PARA CAIXA D'ÁGUA, ROSCÁVEL, 3/4" - FORNECIMENTO E INSTALAÇÃO. AF_08/2021</v>
      </c>
      <c r="G342" s="71" t="str">
        <f>VLOOKUP(E342,PLAN.A!$E$10:$K$409,3,FALSE)</f>
        <v>UN</v>
      </c>
      <c r="H342" s="173">
        <f>VLOOKUP(E342,PLAN.A!$E$10:$K$409,7,FALSE)</f>
        <v>46.24</v>
      </c>
    </row>
    <row r="343" spans="1:9" s="1" customFormat="1" ht="25.5">
      <c r="A343" s="156" t="str">
        <f t="shared" si="14"/>
        <v>C</v>
      </c>
      <c r="B343" s="202">
        <f t="shared" si="13"/>
        <v>0.99995376231624911</v>
      </c>
      <c r="C343" s="203">
        <f t="shared" si="15"/>
        <v>1.7141610999025074E-5</v>
      </c>
      <c r="E343" s="162" t="s">
        <v>836</v>
      </c>
      <c r="F343" s="30" t="str">
        <f>VLOOKUP(E343,PLAN.A!$E$10:$K$409,2,FALSE)</f>
        <v>PLACA FOTOLUMINESCENTE PARA SINALIZAÇÃO DE EMERGÊNCIA, TIPO "A2", DIMENSÃO DA BASE 300MM, INCLUSIVE FIXAÇÃO</v>
      </c>
      <c r="G343" s="71" t="str">
        <f>VLOOKUP(E343,PLAN.A!$E$10:$K$409,3,FALSE)</f>
        <v>UN</v>
      </c>
      <c r="H343" s="173">
        <f>VLOOKUP(E343,PLAN.A!$E$10:$K$409,7,FALSE)</f>
        <v>40.68</v>
      </c>
    </row>
    <row r="344" spans="1:9" s="1" customFormat="1" ht="25.5">
      <c r="A344" s="156" t="str">
        <f t="shared" si="14"/>
        <v>C</v>
      </c>
      <c r="B344" s="202">
        <f t="shared" si="13"/>
        <v>0.99997066795620193</v>
      </c>
      <c r="C344" s="203">
        <f t="shared" si="15"/>
        <v>1.6905639952824136E-5</v>
      </c>
      <c r="E344" s="162" t="s">
        <v>897</v>
      </c>
      <c r="F344" s="30" t="str">
        <f>VLOOKUP(E344,PLAN.A!$E$10:$K$409,2,FALSE)</f>
        <v>APLICAÇÃO DE LONA PLÁSTICA PARA EXECUÇÃO DE PAVIMENTOS DE CONCRETO. AF_04/2022</v>
      </c>
      <c r="G344" s="71" t="str">
        <f>VLOOKUP(E344,PLAN.A!$E$10:$K$409,3,FALSE)</f>
        <v>M2</v>
      </c>
      <c r="H344" s="173">
        <f>VLOOKUP(E344,PLAN.A!$E$10:$K$409,7,FALSE)</f>
        <v>40.119999999999997</v>
      </c>
    </row>
    <row r="345" spans="1:9" s="1" customFormat="1" ht="38.25">
      <c r="A345" s="156" t="str">
        <f t="shared" si="14"/>
        <v>C</v>
      </c>
      <c r="B345" s="202">
        <f t="shared" si="13"/>
        <v>0.99998737133525806</v>
      </c>
      <c r="C345" s="203">
        <f t="shared" si="15"/>
        <v>1.6703379056080479E-5</v>
      </c>
      <c r="E345" s="162" t="s">
        <v>881</v>
      </c>
      <c r="F345" s="30" t="str">
        <f>VLOOKUP(E345,PLAN.A!$E$10:$K$409,2,FALSE)</f>
        <v>COMPACTAÇÃO MECÂNICA DE SOLO PARA EXECUÇÃO DE RADIER, PISO DE CONCRETO OU LAJE SOBRE SOLO, COM COMPACTADOR DE SOLOS A PERCUSSÃO. AF_09/2021</v>
      </c>
      <c r="G345" s="71" t="str">
        <f>VLOOKUP(E345,PLAN.A!$E$10:$K$409,3,FALSE)</f>
        <v>M2</v>
      </c>
      <c r="H345" s="173">
        <f>VLOOKUP(E345,PLAN.A!$E$10:$K$409,7,FALSE)</f>
        <v>39.64</v>
      </c>
    </row>
    <row r="346" spans="1:9" s="1" customFormat="1" ht="38.25">
      <c r="A346" s="156" t="str">
        <f t="shared" si="14"/>
        <v>C</v>
      </c>
      <c r="B346" s="202">
        <f t="shared" si="13"/>
        <v>0.99999999999999845</v>
      </c>
      <c r="C346" s="203">
        <f t="shared" si="15"/>
        <v>1.2628664740432189E-5</v>
      </c>
      <c r="E346" s="162" t="s">
        <v>794</v>
      </c>
      <c r="F346" s="30" t="str">
        <f>VLOOKUP(E346,PLAN.A!$E$10:$K$409,2,FALSE)</f>
        <v>ADAPTADOR COM FLANGE E ANEL DE VEDAÇÃO, PVC, SOLDÁVEL, DN 32 MM X 1", INSTALADO EM RESERVAÇÃO PREDIAL DE ÁGUA - FORNECIMENTO E INSTALAÇÃO. AF_04/2024</v>
      </c>
      <c r="G346" s="71" t="str">
        <f>VLOOKUP(E346,PLAN.A!$E$10:$K$409,3,FALSE)</f>
        <v>UN</v>
      </c>
      <c r="H346" s="173">
        <f>VLOOKUP(E346,PLAN.A!$E$10:$K$409,7,FALSE)</f>
        <v>29.97</v>
      </c>
      <c r="I346" s="121"/>
    </row>
    <row r="347" spans="1:9" ht="18" customHeight="1">
      <c r="E347" s="105"/>
      <c r="F347" s="106"/>
      <c r="G347" s="106"/>
      <c r="H347" s="174">
        <f>SUM(H10:H346)</f>
        <v>2373172.5100000035</v>
      </c>
    </row>
    <row r="349" spans="1:9">
      <c r="H349" s="163" t="str">
        <f>IF(RESUMO!D13=H347," ","EXISTE ALGUM ERRO DE SOMATÓRIO")</f>
        <v xml:space="preserve"> </v>
      </c>
    </row>
    <row r="352" spans="1:9">
      <c r="H352" s="198"/>
    </row>
  </sheetData>
  <sheetProtection selectLockedCells="1"/>
  <sortState xmlns:xlrd2="http://schemas.microsoft.com/office/spreadsheetml/2017/richdata2" ref="E10:H346">
    <sortCondition descending="1" ref="H10:H346"/>
  </sortState>
  <mergeCells count="3">
    <mergeCell ref="E1:H4"/>
    <mergeCell ref="E5:H6"/>
    <mergeCell ref="E8:H8"/>
  </mergeCells>
  <conditionalFormatting sqref="E10:E346">
    <cfRule type="containsBlanks" dxfId="757" priority="1" stopIfTrue="1">
      <formula>LEN(TRIM(E10))=0</formula>
    </cfRule>
  </conditionalFormatting>
  <printOptions horizontalCentered="1"/>
  <pageMargins left="0.78740157480314965" right="0.19685039370078741" top="0.39370078740157483" bottom="0.78740157480314965" header="0" footer="0.19685039370078741"/>
  <pageSetup paperSize="9" scale="79" fitToWidth="0" fitToHeight="0" orientation="landscape" verticalDpi="72" r:id="rId1"/>
  <headerFooter alignWithMargins="0">
    <oddFooter>&amp;LCurva ABC&amp;RPágina &amp;P de &amp;N</oddFooter>
  </headerFooter>
  <rowBreaks count="2" manualBreakCount="2">
    <brk id="198" max="7" man="1"/>
    <brk id="226"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ilha11">
    <tabColor rgb="FF00B050"/>
  </sheetPr>
  <dimension ref="A1:K1613"/>
  <sheetViews>
    <sheetView view="pageBreakPreview" zoomScale="80" zoomScaleNormal="100" zoomScaleSheetLayoutView="80" workbookViewId="0">
      <selection activeCell="A8" sqref="A8:I8"/>
    </sheetView>
  </sheetViews>
  <sheetFormatPr defaultRowHeight="12.75"/>
  <cols>
    <col min="1" max="1" width="15.7109375" style="1" customWidth="1"/>
    <col min="2" max="2" width="12.7109375" style="1" customWidth="1"/>
    <col min="3" max="3" width="13.7109375" style="1" customWidth="1"/>
    <col min="4" max="4" width="2.7109375" style="1" customWidth="1"/>
    <col min="5" max="5" width="39.7109375" style="1" customWidth="1"/>
    <col min="6" max="6" width="8.5703125" style="1" bestFit="1" customWidth="1"/>
    <col min="7" max="7" width="15.140625" style="1" bestFit="1" customWidth="1"/>
    <col min="8" max="8" width="13.7109375" style="1" bestFit="1" customWidth="1"/>
    <col min="9" max="9" width="20.7109375" style="1" customWidth="1"/>
    <col min="10" max="16384" width="9.140625" style="1"/>
  </cols>
  <sheetData>
    <row r="1" spans="1:9" ht="12.75" customHeight="1">
      <c r="A1" s="331"/>
      <c r="B1" s="332"/>
      <c r="C1" s="333"/>
      <c r="E1" s="205" t="s">
        <v>567</v>
      </c>
      <c r="F1" s="206"/>
      <c r="G1" s="206"/>
      <c r="H1" s="206"/>
      <c r="I1" s="207"/>
    </row>
    <row r="2" spans="1:9" ht="12.75" customHeight="1">
      <c r="A2" s="334"/>
      <c r="B2" s="335"/>
      <c r="C2" s="336"/>
      <c r="E2" s="208"/>
      <c r="F2" s="209"/>
      <c r="G2" s="209"/>
      <c r="H2" s="209"/>
      <c r="I2" s="210"/>
    </row>
    <row r="3" spans="1:9" ht="12.75" customHeight="1">
      <c r="A3" s="334"/>
      <c r="B3" s="335"/>
      <c r="C3" s="336"/>
      <c r="E3" s="208"/>
      <c r="F3" s="209"/>
      <c r="G3" s="209"/>
      <c r="H3" s="209"/>
      <c r="I3" s="210"/>
    </row>
    <row r="4" spans="1:9" ht="12.75" customHeight="1" thickBot="1">
      <c r="A4" s="334"/>
      <c r="B4" s="335"/>
      <c r="C4" s="336"/>
      <c r="E4" s="211"/>
      <c r="F4" s="212"/>
      <c r="G4" s="212"/>
      <c r="H4" s="212"/>
      <c r="I4" s="213"/>
    </row>
    <row r="5" spans="1:9" ht="12.75" customHeight="1">
      <c r="A5" s="334"/>
      <c r="B5" s="335"/>
      <c r="C5" s="336"/>
      <c r="E5" s="340" t="s">
        <v>1357</v>
      </c>
      <c r="F5" s="341"/>
      <c r="G5" s="341"/>
      <c r="H5" s="341"/>
      <c r="I5" s="342"/>
    </row>
    <row r="6" spans="1:9" ht="12.75" customHeight="1" thickBot="1">
      <c r="A6" s="337"/>
      <c r="B6" s="338"/>
      <c r="C6" s="339"/>
      <c r="E6" s="343"/>
      <c r="F6" s="344"/>
      <c r="G6" s="344"/>
      <c r="H6" s="344"/>
      <c r="I6" s="345"/>
    </row>
    <row r="7" spans="1:9" ht="12.75" customHeight="1"/>
    <row r="8" spans="1:9" ht="20.25">
      <c r="A8" s="346" t="s">
        <v>184</v>
      </c>
      <c r="B8" s="346"/>
      <c r="C8" s="346"/>
      <c r="D8" s="346"/>
      <c r="E8" s="346"/>
      <c r="F8" s="346"/>
      <c r="G8" s="346"/>
      <c r="H8" s="346"/>
      <c r="I8" s="346"/>
    </row>
    <row r="9" spans="1:9">
      <c r="A9" s="29"/>
      <c r="B9" s="29"/>
      <c r="C9" s="29"/>
      <c r="D9" s="29"/>
      <c r="E9" s="29"/>
      <c r="F9" s="29"/>
      <c r="G9" s="29"/>
      <c r="H9" s="29"/>
      <c r="I9" s="29"/>
    </row>
    <row r="10" spans="1:9" ht="45" customHeight="1">
      <c r="A10" s="158"/>
      <c r="B10" s="160"/>
      <c r="C10" s="99" t="s">
        <v>285</v>
      </c>
      <c r="D10" s="328" t="s">
        <v>583</v>
      </c>
      <c r="E10" s="329"/>
      <c r="F10" s="329"/>
      <c r="G10" s="330"/>
      <c r="H10" s="183" t="s">
        <v>29</v>
      </c>
      <c r="I10" s="184">
        <f>I19</f>
        <v>108.95</v>
      </c>
    </row>
    <row r="11" spans="1:9">
      <c r="A11" s="159"/>
      <c r="B11" s="79"/>
      <c r="C11" s="82"/>
      <c r="D11" s="82"/>
      <c r="E11" s="83"/>
      <c r="F11" s="83"/>
      <c r="G11" s="83"/>
      <c r="H11" s="83"/>
      <c r="I11" s="84"/>
    </row>
    <row r="12" spans="1:9" ht="15.75">
      <c r="A12" s="76" t="s">
        <v>10</v>
      </c>
      <c r="B12" s="76" t="s">
        <v>407</v>
      </c>
      <c r="C12" s="76" t="s">
        <v>8</v>
      </c>
      <c r="D12" s="150"/>
      <c r="E12" s="151" t="s">
        <v>11</v>
      </c>
      <c r="F12" s="77" t="s">
        <v>404</v>
      </c>
      <c r="G12" s="78" t="s">
        <v>12</v>
      </c>
      <c r="H12" s="76" t="s">
        <v>13</v>
      </c>
      <c r="I12" s="78" t="s">
        <v>14</v>
      </c>
    </row>
    <row r="13" spans="1:9" ht="25.5">
      <c r="A13" s="152" t="s">
        <v>445</v>
      </c>
      <c r="B13" s="153" t="s">
        <v>1341</v>
      </c>
      <c r="C13" s="154">
        <v>88316</v>
      </c>
      <c r="D13" s="149"/>
      <c r="E13" s="148" t="s">
        <v>34</v>
      </c>
      <c r="F13" s="75" t="s">
        <v>33</v>
      </c>
      <c r="G13" s="85">
        <v>0.27950000000000003</v>
      </c>
      <c r="H13" s="175">
        <v>18.53</v>
      </c>
      <c r="I13" s="86">
        <f>IF(H13=" ",0,ROUND(G13*H13,2))</f>
        <v>5.18</v>
      </c>
    </row>
    <row r="14" spans="1:9" ht="89.25">
      <c r="A14" s="155" t="s">
        <v>445</v>
      </c>
      <c r="B14" s="28" t="s">
        <v>1341</v>
      </c>
      <c r="C14" s="26">
        <v>90680</v>
      </c>
      <c r="D14" s="149"/>
      <c r="E14" s="149" t="s">
        <v>61</v>
      </c>
      <c r="F14" s="75" t="s">
        <v>38</v>
      </c>
      <c r="G14" s="85">
        <v>3.4200000000000001E-2</v>
      </c>
      <c r="H14" s="175">
        <v>405.46</v>
      </c>
      <c r="I14" s="86">
        <f t="shared" ref="I14:I16" si="0">IF(H14=" ",0,ROUND(G14*H14,2))</f>
        <v>13.87</v>
      </c>
    </row>
    <row r="15" spans="1:9" ht="89.25">
      <c r="A15" s="155" t="s">
        <v>445</v>
      </c>
      <c r="B15" s="28" t="s">
        <v>1341</v>
      </c>
      <c r="C15" s="26">
        <v>90681</v>
      </c>
      <c r="D15" s="149"/>
      <c r="E15" s="149" t="s">
        <v>65</v>
      </c>
      <c r="F15" s="75" t="s">
        <v>39</v>
      </c>
      <c r="G15" s="85">
        <v>6.1199999999999997E-2</v>
      </c>
      <c r="H15" s="175">
        <v>175.24</v>
      </c>
      <c r="I15" s="86">
        <f t="shared" si="0"/>
        <v>10.72</v>
      </c>
    </row>
    <row r="16" spans="1:9" ht="63.75">
      <c r="A16" s="155" t="s">
        <v>446</v>
      </c>
      <c r="B16" s="28" t="s">
        <v>1341</v>
      </c>
      <c r="C16" s="26">
        <v>38405</v>
      </c>
      <c r="D16" s="149"/>
      <c r="E16" s="149" t="s">
        <v>325</v>
      </c>
      <c r="F16" s="75" t="s">
        <v>76</v>
      </c>
      <c r="G16" s="85">
        <v>0.1426</v>
      </c>
      <c r="H16" s="175">
        <v>555.23</v>
      </c>
      <c r="I16" s="86">
        <f t="shared" si="0"/>
        <v>79.180000000000007</v>
      </c>
    </row>
    <row r="17" spans="1:9">
      <c r="A17" s="87"/>
      <c r="B17" s="80"/>
      <c r="C17" s="80"/>
      <c r="D17" s="80"/>
      <c r="E17" s="88"/>
      <c r="F17" s="89"/>
      <c r="G17" s="6"/>
      <c r="H17" s="90"/>
      <c r="I17" s="91"/>
    </row>
    <row r="18" spans="1:9">
      <c r="A18" s="92" t="s">
        <v>15</v>
      </c>
      <c r="B18" s="81"/>
      <c r="C18" s="4"/>
      <c r="D18" s="80"/>
      <c r="E18" s="88"/>
      <c r="F18" s="5"/>
      <c r="G18" s="3"/>
      <c r="H18" s="93"/>
      <c r="I18" s="94"/>
    </row>
    <row r="19" spans="1:9">
      <c r="A19" s="95" t="s">
        <v>585</v>
      </c>
      <c r="B19" s="96"/>
      <c r="C19" s="97"/>
      <c r="D19" s="97"/>
      <c r="E19" s="327" t="s">
        <v>16</v>
      </c>
      <c r="F19" s="327"/>
      <c r="G19" s="327"/>
      <c r="H19" s="327"/>
      <c r="I19" s="98">
        <f>SUM(I13:I16)</f>
        <v>108.95</v>
      </c>
    </row>
    <row r="22" spans="1:9" ht="75" customHeight="1">
      <c r="A22" s="158"/>
      <c r="B22" s="160"/>
      <c r="C22" s="99" t="s">
        <v>584</v>
      </c>
      <c r="D22" s="328" t="s">
        <v>588</v>
      </c>
      <c r="E22" s="329"/>
      <c r="F22" s="329"/>
      <c r="G22" s="330"/>
      <c r="H22" s="183" t="s">
        <v>30</v>
      </c>
      <c r="I22" s="184">
        <f>I32</f>
        <v>13.41</v>
      </c>
    </row>
    <row r="23" spans="1:9">
      <c r="A23" s="159"/>
      <c r="B23" s="79"/>
      <c r="C23" s="82"/>
      <c r="D23" s="82"/>
      <c r="E23" s="83"/>
      <c r="F23" s="83"/>
      <c r="G23" s="83"/>
      <c r="H23" s="83"/>
      <c r="I23" s="84"/>
    </row>
    <row r="24" spans="1:9" ht="15.75">
      <c r="A24" s="76" t="s">
        <v>10</v>
      </c>
      <c r="B24" s="76" t="s">
        <v>407</v>
      </c>
      <c r="C24" s="76" t="s">
        <v>8</v>
      </c>
      <c r="D24" s="150"/>
      <c r="E24" s="151" t="s">
        <v>11</v>
      </c>
      <c r="F24" s="77" t="s">
        <v>404</v>
      </c>
      <c r="G24" s="78" t="s">
        <v>12</v>
      </c>
      <c r="H24" s="76" t="s">
        <v>13</v>
      </c>
      <c r="I24" s="78" t="s">
        <v>14</v>
      </c>
    </row>
    <row r="25" spans="1:9" ht="25.5">
      <c r="A25" s="152" t="s">
        <v>445</v>
      </c>
      <c r="B25" s="153" t="s">
        <v>1341</v>
      </c>
      <c r="C25" s="154">
        <v>88245</v>
      </c>
      <c r="D25" s="149"/>
      <c r="E25" s="148" t="s">
        <v>40</v>
      </c>
      <c r="F25" s="75" t="s">
        <v>33</v>
      </c>
      <c r="G25" s="85">
        <v>0.1</v>
      </c>
      <c r="H25" s="175">
        <v>25.06</v>
      </c>
      <c r="I25" s="86">
        <f>IF(H25=" ",0,ROUND(G25*H25,2))</f>
        <v>2.5099999999999998</v>
      </c>
    </row>
    <row r="26" spans="1:9" ht="25.5">
      <c r="A26" s="155" t="s">
        <v>445</v>
      </c>
      <c r="B26" s="28" t="s">
        <v>1341</v>
      </c>
      <c r="C26" s="26">
        <v>88316</v>
      </c>
      <c r="D26" s="149"/>
      <c r="E26" s="149" t="s">
        <v>34</v>
      </c>
      <c r="F26" s="75" t="s">
        <v>33</v>
      </c>
      <c r="G26" s="85">
        <v>0.1</v>
      </c>
      <c r="H26" s="175">
        <v>18.53</v>
      </c>
      <c r="I26" s="86">
        <f t="shared" ref="I26:I29" si="1">IF(H26=" ",0,ROUND(G26*H26,2))</f>
        <v>1.85</v>
      </c>
    </row>
    <row r="27" spans="1:9" ht="38.25">
      <c r="A27" s="155" t="s">
        <v>446</v>
      </c>
      <c r="B27" s="28" t="s">
        <v>1341</v>
      </c>
      <c r="C27" s="26">
        <v>43058</v>
      </c>
      <c r="D27" s="149"/>
      <c r="E27" s="149" t="s">
        <v>311</v>
      </c>
      <c r="F27" s="75" t="s">
        <v>79</v>
      </c>
      <c r="G27" s="85">
        <v>0.92400000000000004</v>
      </c>
      <c r="H27" s="175">
        <v>7.47</v>
      </c>
      <c r="I27" s="86">
        <f t="shared" si="1"/>
        <v>6.9</v>
      </c>
    </row>
    <row r="28" spans="1:9" ht="25.5">
      <c r="A28" s="155" t="s">
        <v>446</v>
      </c>
      <c r="B28" s="28" t="s">
        <v>1341</v>
      </c>
      <c r="C28" s="26">
        <v>43061</v>
      </c>
      <c r="D28" s="149"/>
      <c r="E28" s="149" t="s">
        <v>312</v>
      </c>
      <c r="F28" s="75" t="s">
        <v>79</v>
      </c>
      <c r="G28" s="85">
        <v>0.23100000000000001</v>
      </c>
      <c r="H28" s="175">
        <v>7.44</v>
      </c>
      <c r="I28" s="86">
        <f t="shared" si="1"/>
        <v>1.72</v>
      </c>
    </row>
    <row r="29" spans="1:9" ht="38.25">
      <c r="A29" s="155" t="s">
        <v>446</v>
      </c>
      <c r="B29" s="28" t="s">
        <v>1341</v>
      </c>
      <c r="C29" s="26">
        <v>43132</v>
      </c>
      <c r="D29" s="149"/>
      <c r="E29" s="149" t="s">
        <v>317</v>
      </c>
      <c r="F29" s="75" t="s">
        <v>79</v>
      </c>
      <c r="G29" s="85">
        <v>0.02</v>
      </c>
      <c r="H29" s="175">
        <v>21.4</v>
      </c>
      <c r="I29" s="86">
        <f t="shared" si="1"/>
        <v>0.43</v>
      </c>
    </row>
    <row r="30" spans="1:9">
      <c r="A30" s="87"/>
      <c r="B30" s="80"/>
      <c r="C30" s="80"/>
      <c r="D30" s="80"/>
      <c r="E30" s="88"/>
      <c r="F30" s="89"/>
      <c r="G30" s="6"/>
      <c r="H30" s="90"/>
      <c r="I30" s="91"/>
    </row>
    <row r="31" spans="1:9">
      <c r="A31" s="92" t="s">
        <v>15</v>
      </c>
      <c r="B31" s="81"/>
      <c r="C31" s="4"/>
      <c r="D31" s="80"/>
      <c r="E31" s="88"/>
      <c r="F31" s="5"/>
      <c r="G31" s="3"/>
      <c r="H31" s="93"/>
      <c r="I31" s="94"/>
    </row>
    <row r="32" spans="1:9">
      <c r="A32" s="95" t="s">
        <v>589</v>
      </c>
      <c r="B32" s="96"/>
      <c r="C32" s="97"/>
      <c r="D32" s="97"/>
      <c r="E32" s="327" t="s">
        <v>16</v>
      </c>
      <c r="F32" s="327"/>
      <c r="G32" s="327"/>
      <c r="H32" s="327"/>
      <c r="I32" s="98">
        <f>SUM(I25:I29)</f>
        <v>13.41</v>
      </c>
    </row>
    <row r="35" spans="1:9" ht="45" customHeight="1">
      <c r="A35" s="158"/>
      <c r="B35" s="160"/>
      <c r="C35" s="99" t="s">
        <v>587</v>
      </c>
      <c r="D35" s="328" t="s">
        <v>592</v>
      </c>
      <c r="E35" s="329"/>
      <c r="F35" s="329"/>
      <c r="G35" s="330"/>
      <c r="H35" s="183" t="s">
        <v>27</v>
      </c>
      <c r="I35" s="184">
        <f>I43</f>
        <v>720.03</v>
      </c>
    </row>
    <row r="36" spans="1:9">
      <c r="A36" s="159"/>
      <c r="B36" s="79"/>
      <c r="C36" s="82"/>
      <c r="D36" s="82"/>
      <c r="E36" s="83"/>
      <c r="F36" s="83"/>
      <c r="G36" s="83"/>
      <c r="H36" s="83"/>
      <c r="I36" s="84"/>
    </row>
    <row r="37" spans="1:9" ht="15.75">
      <c r="A37" s="76" t="s">
        <v>10</v>
      </c>
      <c r="B37" s="76" t="s">
        <v>407</v>
      </c>
      <c r="C37" s="76" t="s">
        <v>8</v>
      </c>
      <c r="D37" s="150"/>
      <c r="E37" s="151" t="s">
        <v>11</v>
      </c>
      <c r="F37" s="77" t="s">
        <v>404</v>
      </c>
      <c r="G37" s="78" t="s">
        <v>12</v>
      </c>
      <c r="H37" s="76" t="s">
        <v>13</v>
      </c>
      <c r="I37" s="78" t="s">
        <v>14</v>
      </c>
    </row>
    <row r="38" spans="1:9" ht="25.5">
      <c r="A38" s="152" t="s">
        <v>466</v>
      </c>
      <c r="B38" s="153" t="s">
        <v>552</v>
      </c>
      <c r="C38" s="154" t="s">
        <v>262</v>
      </c>
      <c r="D38" s="149"/>
      <c r="E38" s="148" t="s">
        <v>263</v>
      </c>
      <c r="F38" s="75" t="s">
        <v>27</v>
      </c>
      <c r="G38" s="85">
        <v>1</v>
      </c>
      <c r="H38" s="175">
        <v>54.28</v>
      </c>
      <c r="I38" s="86">
        <f>IF(H38=" ",0,ROUND(G38*H38,2))</f>
        <v>54.28</v>
      </c>
    </row>
    <row r="39" spans="1:9" ht="38.25">
      <c r="A39" s="155" t="s">
        <v>467</v>
      </c>
      <c r="B39" s="28" t="s">
        <v>552</v>
      </c>
      <c r="C39" s="26" t="s">
        <v>101</v>
      </c>
      <c r="D39" s="149"/>
      <c r="E39" s="149" t="s">
        <v>472</v>
      </c>
      <c r="F39" s="75" t="s">
        <v>27</v>
      </c>
      <c r="G39" s="85">
        <v>1.1000000000000001</v>
      </c>
      <c r="H39" s="175">
        <v>50</v>
      </c>
      <c r="I39" s="86">
        <f t="shared" ref="I39:I40" si="2">IF(H39=" ",0,ROUND(G39*H39,2))</f>
        <v>55</v>
      </c>
    </row>
    <row r="40" spans="1:9" ht="63.75">
      <c r="A40" s="155" t="s">
        <v>446</v>
      </c>
      <c r="B40" s="28" t="s">
        <v>1341</v>
      </c>
      <c r="C40" s="26">
        <v>38405</v>
      </c>
      <c r="D40" s="149"/>
      <c r="E40" s="149" t="s">
        <v>325</v>
      </c>
      <c r="F40" s="75" t="s">
        <v>76</v>
      </c>
      <c r="G40" s="85">
        <v>1.1000000000000001</v>
      </c>
      <c r="H40" s="175">
        <v>555.23</v>
      </c>
      <c r="I40" s="86">
        <f t="shared" si="2"/>
        <v>610.75</v>
      </c>
    </row>
    <row r="41" spans="1:9">
      <c r="A41" s="87"/>
      <c r="B41" s="80"/>
      <c r="C41" s="80"/>
      <c r="D41" s="80"/>
      <c r="E41" s="88"/>
      <c r="F41" s="89"/>
      <c r="G41" s="6"/>
      <c r="H41" s="90"/>
      <c r="I41" s="91"/>
    </row>
    <row r="42" spans="1:9">
      <c r="A42" s="92" t="s">
        <v>15</v>
      </c>
      <c r="B42" s="81"/>
      <c r="C42" s="4"/>
      <c r="D42" s="80"/>
      <c r="E42" s="88"/>
      <c r="F42" s="5"/>
      <c r="G42" s="3"/>
      <c r="H42" s="93"/>
      <c r="I42" s="94"/>
    </row>
    <row r="43" spans="1:9">
      <c r="A43" s="95"/>
      <c r="B43" s="96"/>
      <c r="C43" s="97"/>
      <c r="D43" s="97"/>
      <c r="E43" s="327" t="s">
        <v>16</v>
      </c>
      <c r="F43" s="327"/>
      <c r="G43" s="327"/>
      <c r="H43" s="327"/>
      <c r="I43" s="98">
        <f>SUM(I38:I40)</f>
        <v>720.03</v>
      </c>
    </row>
    <row r="46" spans="1:9" ht="36" customHeight="1">
      <c r="A46" s="158"/>
      <c r="B46" s="160"/>
      <c r="C46" s="99" t="s">
        <v>591</v>
      </c>
      <c r="D46" s="328" t="s">
        <v>595</v>
      </c>
      <c r="E46" s="329"/>
      <c r="F46" s="329"/>
      <c r="G46" s="330"/>
      <c r="H46" s="183" t="s">
        <v>27</v>
      </c>
      <c r="I46" s="184">
        <f>I53</f>
        <v>75.929999999999993</v>
      </c>
    </row>
    <row r="47" spans="1:9">
      <c r="A47" s="159"/>
      <c r="B47" s="79"/>
      <c r="C47" s="82"/>
      <c r="D47" s="82"/>
      <c r="E47" s="83"/>
      <c r="F47" s="83"/>
      <c r="G47" s="83"/>
      <c r="H47" s="83"/>
      <c r="I47" s="84"/>
    </row>
    <row r="48" spans="1:9" ht="15.75">
      <c r="A48" s="76" t="s">
        <v>10</v>
      </c>
      <c r="B48" s="76" t="s">
        <v>407</v>
      </c>
      <c r="C48" s="76" t="s">
        <v>8</v>
      </c>
      <c r="D48" s="150"/>
      <c r="E48" s="151" t="s">
        <v>11</v>
      </c>
      <c r="F48" s="77" t="s">
        <v>404</v>
      </c>
      <c r="G48" s="78" t="s">
        <v>12</v>
      </c>
      <c r="H48" s="76" t="s">
        <v>13</v>
      </c>
      <c r="I48" s="78" t="s">
        <v>14</v>
      </c>
    </row>
    <row r="49" spans="1:9" ht="102">
      <c r="A49" s="152" t="s">
        <v>445</v>
      </c>
      <c r="B49" s="153" t="s">
        <v>1341</v>
      </c>
      <c r="C49" s="154">
        <v>90106</v>
      </c>
      <c r="D49" s="149"/>
      <c r="E49" s="148" t="s">
        <v>228</v>
      </c>
      <c r="F49" s="75" t="s">
        <v>27</v>
      </c>
      <c r="G49" s="85">
        <v>0.6</v>
      </c>
      <c r="H49" s="175">
        <v>7.21</v>
      </c>
      <c r="I49" s="86">
        <f>IF(H49=" ",0,ROUND(G49*H49,2))</f>
        <v>4.33</v>
      </c>
    </row>
    <row r="50" spans="1:9" ht="51">
      <c r="A50" s="155" t="s">
        <v>445</v>
      </c>
      <c r="B50" s="28" t="s">
        <v>1341</v>
      </c>
      <c r="C50" s="26">
        <v>96526</v>
      </c>
      <c r="D50" s="149"/>
      <c r="E50" s="149" t="s">
        <v>431</v>
      </c>
      <c r="F50" s="75" t="s">
        <v>27</v>
      </c>
      <c r="G50" s="85">
        <v>0.4</v>
      </c>
      <c r="H50" s="175">
        <v>179</v>
      </c>
      <c r="I50" s="86">
        <f t="shared" ref="I50" si="3">IF(H50=" ",0,ROUND(G50*H50,2))</f>
        <v>71.599999999999994</v>
      </c>
    </row>
    <row r="51" spans="1:9">
      <c r="A51" s="87"/>
      <c r="B51" s="80"/>
      <c r="C51" s="80"/>
      <c r="D51" s="80"/>
      <c r="E51" s="88"/>
      <c r="F51" s="89"/>
      <c r="G51" s="6"/>
      <c r="H51" s="90"/>
      <c r="I51" s="91"/>
    </row>
    <row r="52" spans="1:9">
      <c r="A52" s="92" t="s">
        <v>15</v>
      </c>
      <c r="B52" s="81"/>
      <c r="C52" s="4"/>
      <c r="D52" s="80"/>
      <c r="E52" s="88"/>
      <c r="F52" s="5"/>
      <c r="G52" s="3"/>
      <c r="H52" s="93"/>
      <c r="I52" s="94"/>
    </row>
    <row r="53" spans="1:9">
      <c r="A53" s="95"/>
      <c r="B53" s="96"/>
      <c r="C53" s="97"/>
      <c r="D53" s="97"/>
      <c r="E53" s="327" t="s">
        <v>16</v>
      </c>
      <c r="F53" s="327"/>
      <c r="G53" s="327"/>
      <c r="H53" s="327"/>
      <c r="I53" s="98">
        <f>SUM(I49:I50)</f>
        <v>75.929999999999993</v>
      </c>
    </row>
    <row r="56" spans="1:9" ht="75" customHeight="1">
      <c r="A56" s="158"/>
      <c r="B56" s="160"/>
      <c r="C56" s="99" t="s">
        <v>594</v>
      </c>
      <c r="D56" s="328" t="s">
        <v>631</v>
      </c>
      <c r="E56" s="329"/>
      <c r="F56" s="329"/>
      <c r="G56" s="330"/>
      <c r="H56" s="183" t="s">
        <v>26</v>
      </c>
      <c r="I56" s="184">
        <f>I72</f>
        <v>132.57999999999998</v>
      </c>
    </row>
    <row r="57" spans="1:9">
      <c r="A57" s="159"/>
      <c r="B57" s="79"/>
      <c r="C57" s="82"/>
      <c r="D57" s="82"/>
      <c r="E57" s="83"/>
      <c r="F57" s="83"/>
      <c r="G57" s="83"/>
      <c r="H57" s="83"/>
      <c r="I57" s="84"/>
    </row>
    <row r="58" spans="1:9" ht="15.75">
      <c r="A58" s="76" t="s">
        <v>10</v>
      </c>
      <c r="B58" s="76" t="s">
        <v>407</v>
      </c>
      <c r="C58" s="76" t="s">
        <v>8</v>
      </c>
      <c r="D58" s="150"/>
      <c r="E58" s="151" t="s">
        <v>11</v>
      </c>
      <c r="F58" s="77" t="s">
        <v>404</v>
      </c>
      <c r="G58" s="78" t="s">
        <v>12</v>
      </c>
      <c r="H58" s="76" t="s">
        <v>13</v>
      </c>
      <c r="I58" s="78" t="s">
        <v>14</v>
      </c>
    </row>
    <row r="59" spans="1:9" ht="25.5">
      <c r="A59" s="152" t="s">
        <v>445</v>
      </c>
      <c r="B59" s="153" t="s">
        <v>1341</v>
      </c>
      <c r="C59" s="154">
        <v>88239</v>
      </c>
      <c r="D59" s="149"/>
      <c r="E59" s="148" t="s">
        <v>68</v>
      </c>
      <c r="F59" s="75" t="s">
        <v>33</v>
      </c>
      <c r="G59" s="85">
        <v>0.77300000000000002</v>
      </c>
      <c r="H59" s="175">
        <v>20.32</v>
      </c>
      <c r="I59" s="86">
        <f>IF(H59=" ",0,ROUND(G59*H59,2))</f>
        <v>15.71</v>
      </c>
    </row>
    <row r="60" spans="1:9" ht="25.5">
      <c r="A60" s="155" t="s">
        <v>445</v>
      </c>
      <c r="B60" s="28" t="s">
        <v>1341</v>
      </c>
      <c r="C60" s="26">
        <v>88262</v>
      </c>
      <c r="D60" s="149"/>
      <c r="E60" s="149" t="s">
        <v>35</v>
      </c>
      <c r="F60" s="75" t="s">
        <v>33</v>
      </c>
      <c r="G60" s="85">
        <v>1.909</v>
      </c>
      <c r="H60" s="175">
        <v>24.92</v>
      </c>
      <c r="I60" s="86">
        <f t="shared" ref="I60:I69" si="4">IF(H60=" ",0,ROUND(G60*H60,2))</f>
        <v>47.57</v>
      </c>
    </row>
    <row r="61" spans="1:9" ht="51">
      <c r="A61" s="155" t="s">
        <v>445</v>
      </c>
      <c r="B61" s="28" t="s">
        <v>1341</v>
      </c>
      <c r="C61" s="26">
        <v>91692</v>
      </c>
      <c r="D61" s="149"/>
      <c r="E61" s="149" t="s">
        <v>62</v>
      </c>
      <c r="F61" s="75" t="s">
        <v>38</v>
      </c>
      <c r="G61" s="85">
        <v>2.5999999999999999E-2</v>
      </c>
      <c r="H61" s="175">
        <v>31.82</v>
      </c>
      <c r="I61" s="86">
        <f t="shared" si="4"/>
        <v>0.83</v>
      </c>
    </row>
    <row r="62" spans="1:9" ht="51">
      <c r="A62" s="155" t="s">
        <v>445</v>
      </c>
      <c r="B62" s="28" t="s">
        <v>1341</v>
      </c>
      <c r="C62" s="26">
        <v>91693</v>
      </c>
      <c r="D62" s="149"/>
      <c r="E62" s="149" t="s">
        <v>66</v>
      </c>
      <c r="F62" s="75" t="s">
        <v>39</v>
      </c>
      <c r="G62" s="85">
        <v>0.106</v>
      </c>
      <c r="H62" s="175">
        <v>30.39</v>
      </c>
      <c r="I62" s="86">
        <f t="shared" si="4"/>
        <v>3.22</v>
      </c>
    </row>
    <row r="63" spans="1:9" ht="63.75">
      <c r="A63" s="155" t="s">
        <v>446</v>
      </c>
      <c r="B63" s="28" t="s">
        <v>1341</v>
      </c>
      <c r="C63" s="26">
        <v>1345</v>
      </c>
      <c r="D63" s="149"/>
      <c r="E63" s="149" t="s">
        <v>543</v>
      </c>
      <c r="F63" s="75" t="s">
        <v>77</v>
      </c>
      <c r="G63" s="85">
        <v>0.59299999999999997</v>
      </c>
      <c r="H63" s="175">
        <v>72.2</v>
      </c>
      <c r="I63" s="86">
        <f t="shared" si="4"/>
        <v>42.81</v>
      </c>
    </row>
    <row r="64" spans="1:9" ht="38.25">
      <c r="A64" s="155" t="s">
        <v>446</v>
      </c>
      <c r="B64" s="28" t="s">
        <v>1341</v>
      </c>
      <c r="C64" s="26">
        <v>2692</v>
      </c>
      <c r="D64" s="149"/>
      <c r="E64" s="149" t="s">
        <v>327</v>
      </c>
      <c r="F64" s="75" t="s">
        <v>80</v>
      </c>
      <c r="G64" s="85">
        <v>9.5499999999999995E-3</v>
      </c>
      <c r="H64" s="175">
        <v>6.15</v>
      </c>
      <c r="I64" s="86">
        <f t="shared" si="4"/>
        <v>0.06</v>
      </c>
    </row>
    <row r="65" spans="1:9" ht="38.25">
      <c r="A65" s="155" t="s">
        <v>446</v>
      </c>
      <c r="B65" s="28" t="s">
        <v>1341</v>
      </c>
      <c r="C65" s="26">
        <v>4491</v>
      </c>
      <c r="D65" s="149"/>
      <c r="E65" s="149" t="s">
        <v>355</v>
      </c>
      <c r="F65" s="75" t="s">
        <v>78</v>
      </c>
      <c r="G65" s="85">
        <v>2.294</v>
      </c>
      <c r="H65" s="175">
        <v>7.72</v>
      </c>
      <c r="I65" s="86">
        <f t="shared" si="4"/>
        <v>17.71</v>
      </c>
    </row>
    <row r="66" spans="1:9" ht="38.25">
      <c r="A66" s="155" t="s">
        <v>446</v>
      </c>
      <c r="B66" s="28" t="s">
        <v>1341</v>
      </c>
      <c r="C66" s="26">
        <v>4517</v>
      </c>
      <c r="D66" s="149"/>
      <c r="E66" s="149" t="s">
        <v>363</v>
      </c>
      <c r="F66" s="75" t="s">
        <v>78</v>
      </c>
      <c r="G66" s="85">
        <v>1.359</v>
      </c>
      <c r="H66" s="175">
        <v>2.7</v>
      </c>
      <c r="I66" s="86">
        <f t="shared" si="4"/>
        <v>3.67</v>
      </c>
    </row>
    <row r="67" spans="1:9" ht="25.5">
      <c r="A67" s="155" t="s">
        <v>446</v>
      </c>
      <c r="B67" s="28" t="s">
        <v>1341</v>
      </c>
      <c r="C67" s="26">
        <v>5073</v>
      </c>
      <c r="D67" s="149"/>
      <c r="E67" s="149" t="s">
        <v>359</v>
      </c>
      <c r="F67" s="75" t="s">
        <v>79</v>
      </c>
      <c r="G67" s="85">
        <v>1.4999999999999999E-2</v>
      </c>
      <c r="H67" s="175">
        <v>19.440000000000001</v>
      </c>
      <c r="I67" s="86">
        <f t="shared" si="4"/>
        <v>0.28999999999999998</v>
      </c>
    </row>
    <row r="68" spans="1:9" ht="25.5">
      <c r="A68" s="155" t="s">
        <v>446</v>
      </c>
      <c r="B68" s="28" t="s">
        <v>1341</v>
      </c>
      <c r="C68" s="26">
        <v>20247</v>
      </c>
      <c r="D68" s="149"/>
      <c r="E68" s="149" t="s">
        <v>357</v>
      </c>
      <c r="F68" s="75" t="s">
        <v>79</v>
      </c>
      <c r="G68" s="85">
        <v>1.7000000000000001E-2</v>
      </c>
      <c r="H68" s="175">
        <v>21.12</v>
      </c>
      <c r="I68" s="86">
        <f t="shared" ref="I68" si="5">IF(H68=" ",0,ROUND(G68*H68,2))</f>
        <v>0.36</v>
      </c>
    </row>
    <row r="69" spans="1:9" ht="25.5">
      <c r="A69" s="155" t="s">
        <v>446</v>
      </c>
      <c r="B69" s="28" t="s">
        <v>1341</v>
      </c>
      <c r="C69" s="26">
        <v>40304</v>
      </c>
      <c r="D69" s="149"/>
      <c r="E69" s="149" t="s">
        <v>356</v>
      </c>
      <c r="F69" s="75" t="s">
        <v>79</v>
      </c>
      <c r="G69" s="85">
        <v>1.4999999999999999E-2</v>
      </c>
      <c r="H69" s="175">
        <v>23.54</v>
      </c>
      <c r="I69" s="86">
        <f t="shared" si="4"/>
        <v>0.35</v>
      </c>
    </row>
    <row r="70" spans="1:9">
      <c r="A70" s="87"/>
      <c r="B70" s="80"/>
      <c r="C70" s="80"/>
      <c r="D70" s="80"/>
      <c r="E70" s="88"/>
      <c r="F70" s="89"/>
      <c r="G70" s="6"/>
      <c r="H70" s="90"/>
      <c r="I70" s="91"/>
    </row>
    <row r="71" spans="1:9">
      <c r="A71" s="92" t="s">
        <v>15</v>
      </c>
      <c r="B71" s="81"/>
      <c r="C71" s="4"/>
      <c r="D71" s="80"/>
      <c r="E71" s="88"/>
      <c r="F71" s="5"/>
      <c r="G71" s="3"/>
      <c r="H71" s="93"/>
      <c r="I71" s="94"/>
    </row>
    <row r="72" spans="1:9">
      <c r="A72" s="95" t="s">
        <v>601</v>
      </c>
      <c r="B72" s="96"/>
      <c r="C72" s="97"/>
      <c r="D72" s="97"/>
      <c r="E72" s="327" t="s">
        <v>16</v>
      </c>
      <c r="F72" s="327"/>
      <c r="G72" s="327"/>
      <c r="H72" s="327"/>
      <c r="I72" s="98">
        <f>SUM(I59:I69)</f>
        <v>132.57999999999998</v>
      </c>
    </row>
    <row r="75" spans="1:9" ht="75" customHeight="1">
      <c r="A75" s="158"/>
      <c r="B75" s="160"/>
      <c r="C75" s="99" t="s">
        <v>600</v>
      </c>
      <c r="D75" s="328" t="s">
        <v>607</v>
      </c>
      <c r="E75" s="329"/>
      <c r="F75" s="329"/>
      <c r="G75" s="330"/>
      <c r="H75" s="183" t="s">
        <v>26</v>
      </c>
      <c r="I75" s="184">
        <f>I93</f>
        <v>145.01999999999998</v>
      </c>
    </row>
    <row r="76" spans="1:9">
      <c r="A76" s="159"/>
      <c r="B76" s="79"/>
      <c r="C76" s="82"/>
      <c r="D76" s="82"/>
      <c r="E76" s="83"/>
      <c r="F76" s="83"/>
      <c r="G76" s="83"/>
      <c r="H76" s="83"/>
      <c r="I76" s="84"/>
    </row>
    <row r="77" spans="1:9" ht="15.75">
      <c r="A77" s="76" t="s">
        <v>10</v>
      </c>
      <c r="B77" s="76" t="s">
        <v>407</v>
      </c>
      <c r="C77" s="76" t="s">
        <v>8</v>
      </c>
      <c r="D77" s="150"/>
      <c r="E77" s="151" t="s">
        <v>11</v>
      </c>
      <c r="F77" s="77" t="s">
        <v>404</v>
      </c>
      <c r="G77" s="78" t="s">
        <v>12</v>
      </c>
      <c r="H77" s="76" t="s">
        <v>13</v>
      </c>
      <c r="I77" s="78" t="s">
        <v>14</v>
      </c>
    </row>
    <row r="78" spans="1:9" ht="25.5">
      <c r="A78" s="152" t="s">
        <v>445</v>
      </c>
      <c r="B78" s="153" t="s">
        <v>1341</v>
      </c>
      <c r="C78" s="154">
        <v>88239</v>
      </c>
      <c r="D78" s="149"/>
      <c r="E78" s="148" t="s">
        <v>68</v>
      </c>
      <c r="F78" s="75" t="s">
        <v>33</v>
      </c>
      <c r="G78" s="85">
        <v>0.33724999999999999</v>
      </c>
      <c r="H78" s="175">
        <v>20.32</v>
      </c>
      <c r="I78" s="86">
        <f>IF(H78=" ",0,ROUND(G78*H78,2))</f>
        <v>6.85</v>
      </c>
    </row>
    <row r="79" spans="1:9" ht="25.5">
      <c r="A79" s="155" t="s">
        <v>445</v>
      </c>
      <c r="B79" s="28" t="s">
        <v>1341</v>
      </c>
      <c r="C79" s="26">
        <v>88262</v>
      </c>
      <c r="D79" s="149"/>
      <c r="E79" s="149" t="s">
        <v>35</v>
      </c>
      <c r="F79" s="75" t="s">
        <v>33</v>
      </c>
      <c r="G79" s="85">
        <v>1.7444999999999999</v>
      </c>
      <c r="H79" s="175">
        <v>24.92</v>
      </c>
      <c r="I79" s="86">
        <f t="shared" ref="I79:I90" si="6">IF(H79=" ",0,ROUND(G79*H79,2))</f>
        <v>43.47</v>
      </c>
    </row>
    <row r="80" spans="1:9" ht="51">
      <c r="A80" s="155" t="s">
        <v>445</v>
      </c>
      <c r="B80" s="28" t="s">
        <v>1341</v>
      </c>
      <c r="C80" s="26">
        <v>91692</v>
      </c>
      <c r="D80" s="149"/>
      <c r="E80" s="149" t="s">
        <v>62</v>
      </c>
      <c r="F80" s="75" t="s">
        <v>38</v>
      </c>
      <c r="G80" s="85">
        <v>3.3075E-2</v>
      </c>
      <c r="H80" s="175">
        <v>31.82</v>
      </c>
      <c r="I80" s="86">
        <f t="shared" ref="I80:I81" si="7">IF(H80=" ",0,ROUND(G80*H80,2))</f>
        <v>1.05</v>
      </c>
    </row>
    <row r="81" spans="1:9" ht="51">
      <c r="A81" s="155" t="s">
        <v>445</v>
      </c>
      <c r="B81" s="28" t="s">
        <v>1341</v>
      </c>
      <c r="C81" s="26">
        <v>91693</v>
      </c>
      <c r="D81" s="149"/>
      <c r="E81" s="149" t="s">
        <v>66</v>
      </c>
      <c r="F81" s="75" t="s">
        <v>39</v>
      </c>
      <c r="G81" s="85">
        <v>0.13387500000000002</v>
      </c>
      <c r="H81" s="175">
        <v>30.39</v>
      </c>
      <c r="I81" s="86">
        <f t="shared" si="7"/>
        <v>4.07</v>
      </c>
    </row>
    <row r="82" spans="1:9" ht="63.75">
      <c r="A82" s="155" t="s">
        <v>446</v>
      </c>
      <c r="B82" s="28" t="s">
        <v>1341</v>
      </c>
      <c r="C82" s="26">
        <v>1345</v>
      </c>
      <c r="D82" s="149"/>
      <c r="E82" s="149" t="s">
        <v>543</v>
      </c>
      <c r="F82" s="75" t="s">
        <v>77</v>
      </c>
      <c r="G82" s="85">
        <v>0.70140000000000002</v>
      </c>
      <c r="H82" s="175">
        <v>72.2</v>
      </c>
      <c r="I82" s="86">
        <f t="shared" si="6"/>
        <v>50.64</v>
      </c>
    </row>
    <row r="83" spans="1:9" ht="38.25">
      <c r="A83" s="155" t="s">
        <v>446</v>
      </c>
      <c r="B83" s="28" t="s">
        <v>1341</v>
      </c>
      <c r="C83" s="26">
        <v>4491</v>
      </c>
      <c r="D83" s="149"/>
      <c r="E83" s="149" t="s">
        <v>355</v>
      </c>
      <c r="F83" s="75" t="s">
        <v>78</v>
      </c>
      <c r="G83" s="85">
        <v>1.2117</v>
      </c>
      <c r="H83" s="175">
        <v>7.72</v>
      </c>
      <c r="I83" s="86">
        <f t="shared" ref="I83" si="8">IF(H83=" ",0,ROUND(G83*H83,2))</f>
        <v>9.35</v>
      </c>
    </row>
    <row r="84" spans="1:9" ht="38.25">
      <c r="A84" s="155" t="s">
        <v>446</v>
      </c>
      <c r="B84" s="28" t="s">
        <v>1341</v>
      </c>
      <c r="C84" s="26">
        <v>4517</v>
      </c>
      <c r="D84" s="149"/>
      <c r="E84" s="149" t="s">
        <v>363</v>
      </c>
      <c r="F84" s="75" t="s">
        <v>78</v>
      </c>
      <c r="G84" s="85">
        <v>4.8494250000000001</v>
      </c>
      <c r="H84" s="175">
        <v>2.7</v>
      </c>
      <c r="I84" s="86">
        <f t="shared" si="6"/>
        <v>13.09</v>
      </c>
    </row>
    <row r="85" spans="1:9" ht="25.5">
      <c r="A85" s="155" t="s">
        <v>446</v>
      </c>
      <c r="B85" s="28" t="s">
        <v>1341</v>
      </c>
      <c r="C85" s="26">
        <v>5068</v>
      </c>
      <c r="D85" s="149"/>
      <c r="E85" s="149" t="s">
        <v>358</v>
      </c>
      <c r="F85" s="75" t="s">
        <v>79</v>
      </c>
      <c r="G85" s="85">
        <v>0.10920000000000001</v>
      </c>
      <c r="H85" s="175">
        <v>19.07</v>
      </c>
      <c r="I85" s="86">
        <f t="shared" ref="I85" si="9">IF(H85=" ",0,ROUND(G85*H85,2))</f>
        <v>2.08</v>
      </c>
    </row>
    <row r="86" spans="1:9" ht="38.25">
      <c r="A86" s="155" t="s">
        <v>446</v>
      </c>
      <c r="B86" s="28" t="s">
        <v>1341</v>
      </c>
      <c r="C86" s="26">
        <v>2692</v>
      </c>
      <c r="D86" s="149"/>
      <c r="E86" s="149" t="s">
        <v>327</v>
      </c>
      <c r="F86" s="75" t="s">
        <v>80</v>
      </c>
      <c r="G86" s="85">
        <v>0.01</v>
      </c>
      <c r="H86" s="175">
        <v>6.15</v>
      </c>
      <c r="I86" s="86">
        <f t="shared" si="6"/>
        <v>0.06</v>
      </c>
    </row>
    <row r="87" spans="1:9" ht="51">
      <c r="A87" s="155" t="s">
        <v>446</v>
      </c>
      <c r="B87" s="28" t="s">
        <v>1341</v>
      </c>
      <c r="C87" s="26">
        <v>40271</v>
      </c>
      <c r="D87" s="149"/>
      <c r="E87" s="149" t="s">
        <v>341</v>
      </c>
      <c r="F87" s="75" t="s">
        <v>289</v>
      </c>
      <c r="G87" s="85">
        <v>0.19600000000000001</v>
      </c>
      <c r="H87" s="175">
        <v>15.31</v>
      </c>
      <c r="I87" s="86">
        <f t="shared" si="6"/>
        <v>3</v>
      </c>
    </row>
    <row r="88" spans="1:9" ht="51">
      <c r="A88" s="155" t="s">
        <v>446</v>
      </c>
      <c r="B88" s="28" t="s">
        <v>1341</v>
      </c>
      <c r="C88" s="26">
        <v>40275</v>
      </c>
      <c r="D88" s="149"/>
      <c r="E88" s="149" t="s">
        <v>344</v>
      </c>
      <c r="F88" s="75" t="s">
        <v>289</v>
      </c>
      <c r="G88" s="85">
        <v>0.39300000000000002</v>
      </c>
      <c r="H88" s="175">
        <v>16</v>
      </c>
      <c r="I88" s="86">
        <f t="shared" si="6"/>
        <v>6.29</v>
      </c>
    </row>
    <row r="89" spans="1:9" ht="51">
      <c r="A89" s="155" t="s">
        <v>446</v>
      </c>
      <c r="B89" s="28" t="s">
        <v>1341</v>
      </c>
      <c r="C89" s="26">
        <v>40287</v>
      </c>
      <c r="D89" s="149"/>
      <c r="E89" s="149" t="s">
        <v>342</v>
      </c>
      <c r="F89" s="75" t="s">
        <v>81</v>
      </c>
      <c r="G89" s="85">
        <v>0.78500000000000003</v>
      </c>
      <c r="H89" s="175">
        <v>5.89</v>
      </c>
      <c r="I89" s="86">
        <f t="shared" si="6"/>
        <v>4.62</v>
      </c>
    </row>
    <row r="90" spans="1:9" ht="25.5">
      <c r="A90" s="155" t="s">
        <v>446</v>
      </c>
      <c r="B90" s="28" t="s">
        <v>1341</v>
      </c>
      <c r="C90" s="26">
        <v>40304</v>
      </c>
      <c r="D90" s="149"/>
      <c r="E90" s="149" t="s">
        <v>356</v>
      </c>
      <c r="F90" s="75" t="s">
        <v>79</v>
      </c>
      <c r="G90" s="85">
        <v>1.9E-2</v>
      </c>
      <c r="H90" s="175">
        <v>23.54</v>
      </c>
      <c r="I90" s="86">
        <f t="shared" si="6"/>
        <v>0.45</v>
      </c>
    </row>
    <row r="91" spans="1:9">
      <c r="A91" s="87"/>
      <c r="B91" s="80"/>
      <c r="C91" s="80"/>
      <c r="D91" s="80"/>
      <c r="E91" s="88"/>
      <c r="F91" s="89"/>
      <c r="G91" s="6"/>
      <c r="H91" s="90"/>
      <c r="I91" s="91"/>
    </row>
    <row r="92" spans="1:9">
      <c r="A92" s="92" t="s">
        <v>15</v>
      </c>
      <c r="B92" s="81"/>
      <c r="C92" s="4"/>
      <c r="D92" s="80"/>
      <c r="E92" s="88"/>
      <c r="F92" s="5"/>
      <c r="G92" s="3"/>
      <c r="H92" s="93"/>
      <c r="I92" s="94"/>
    </row>
    <row r="93" spans="1:9">
      <c r="A93" s="95" t="s">
        <v>608</v>
      </c>
      <c r="B93" s="96"/>
      <c r="C93" s="97"/>
      <c r="D93" s="97"/>
      <c r="E93" s="327" t="s">
        <v>16</v>
      </c>
      <c r="F93" s="327"/>
      <c r="G93" s="327"/>
      <c r="H93" s="327"/>
      <c r="I93" s="98">
        <f>SUM(I78:I90)</f>
        <v>145.01999999999998</v>
      </c>
    </row>
    <row r="96" spans="1:9" ht="75" customHeight="1">
      <c r="A96" s="158"/>
      <c r="B96" s="160"/>
      <c r="C96" s="99" t="s">
        <v>606</v>
      </c>
      <c r="D96" s="328" t="s">
        <v>614</v>
      </c>
      <c r="E96" s="329"/>
      <c r="F96" s="329"/>
      <c r="G96" s="330"/>
      <c r="H96" s="183" t="s">
        <v>26</v>
      </c>
      <c r="I96" s="184">
        <f>I116</f>
        <v>181.56</v>
      </c>
    </row>
    <row r="97" spans="1:9">
      <c r="A97" s="159"/>
      <c r="B97" s="79"/>
      <c r="C97" s="82"/>
      <c r="D97" s="82"/>
      <c r="E97" s="83"/>
      <c r="F97" s="83"/>
      <c r="G97" s="83"/>
      <c r="H97" s="83"/>
      <c r="I97" s="84"/>
    </row>
    <row r="98" spans="1:9" ht="15.75">
      <c r="A98" s="76" t="s">
        <v>10</v>
      </c>
      <c r="B98" s="76" t="s">
        <v>407</v>
      </c>
      <c r="C98" s="76" t="s">
        <v>8</v>
      </c>
      <c r="D98" s="150"/>
      <c r="E98" s="151" t="s">
        <v>11</v>
      </c>
      <c r="F98" s="77" t="s">
        <v>404</v>
      </c>
      <c r="G98" s="78" t="s">
        <v>12</v>
      </c>
      <c r="H98" s="76" t="s">
        <v>13</v>
      </c>
      <c r="I98" s="78" t="s">
        <v>14</v>
      </c>
    </row>
    <row r="99" spans="1:9" ht="25.5">
      <c r="A99" s="152" t="s">
        <v>445</v>
      </c>
      <c r="B99" s="153" t="s">
        <v>1341</v>
      </c>
      <c r="C99" s="154">
        <v>88239</v>
      </c>
      <c r="D99" s="149"/>
      <c r="E99" s="148" t="s">
        <v>68</v>
      </c>
      <c r="F99" s="75" t="s">
        <v>33</v>
      </c>
      <c r="G99" s="85">
        <v>0.45045200000000002</v>
      </c>
      <c r="H99" s="175">
        <v>20.32</v>
      </c>
      <c r="I99" s="86">
        <f>IF(H99=" ",0,ROUND(G99*H99,2))</f>
        <v>9.15</v>
      </c>
    </row>
    <row r="100" spans="1:9" ht="25.5">
      <c r="A100" s="155" t="s">
        <v>445</v>
      </c>
      <c r="B100" s="28" t="s">
        <v>1341</v>
      </c>
      <c r="C100" s="26">
        <v>88262</v>
      </c>
      <c r="D100" s="149"/>
      <c r="E100" s="149" t="s">
        <v>35</v>
      </c>
      <c r="F100" s="75" t="s">
        <v>33</v>
      </c>
      <c r="G100" s="85">
        <v>2.339286</v>
      </c>
      <c r="H100" s="175">
        <v>24.92</v>
      </c>
      <c r="I100" s="86">
        <f t="shared" ref="I100:I113" si="10">IF(H100=" ",0,ROUND(G100*H100,2))</f>
        <v>58.3</v>
      </c>
    </row>
    <row r="101" spans="1:9" ht="51">
      <c r="A101" s="155" t="s">
        <v>445</v>
      </c>
      <c r="B101" s="28" t="s">
        <v>1341</v>
      </c>
      <c r="C101" s="26">
        <v>91692</v>
      </c>
      <c r="D101" s="149"/>
      <c r="E101" s="149" t="s">
        <v>62</v>
      </c>
      <c r="F101" s="75" t="s">
        <v>38</v>
      </c>
      <c r="G101" s="85">
        <v>3.1300000000000001E-2</v>
      </c>
      <c r="H101" s="175">
        <v>31.82</v>
      </c>
      <c r="I101" s="86">
        <f t="shared" ref="I101:I105" si="11">IF(H101=" ",0,ROUND(G101*H101,2))</f>
        <v>1</v>
      </c>
    </row>
    <row r="102" spans="1:9" ht="51">
      <c r="A102" s="155" t="s">
        <v>445</v>
      </c>
      <c r="B102" s="28" t="s">
        <v>1341</v>
      </c>
      <c r="C102" s="26">
        <v>91693</v>
      </c>
      <c r="D102" s="149"/>
      <c r="E102" s="149" t="s">
        <v>66</v>
      </c>
      <c r="F102" s="75" t="s">
        <v>39</v>
      </c>
      <c r="G102" s="85">
        <v>0.14836199999999999</v>
      </c>
      <c r="H102" s="175">
        <v>30.39</v>
      </c>
      <c r="I102" s="86">
        <f t="shared" si="11"/>
        <v>4.51</v>
      </c>
    </row>
    <row r="103" spans="1:9" ht="63.75">
      <c r="A103" s="155" t="s">
        <v>446</v>
      </c>
      <c r="B103" s="28" t="s">
        <v>1341</v>
      </c>
      <c r="C103" s="26">
        <v>1345</v>
      </c>
      <c r="D103" s="149"/>
      <c r="E103" s="149" t="s">
        <v>543</v>
      </c>
      <c r="F103" s="75" t="s">
        <v>77</v>
      </c>
      <c r="G103" s="85">
        <v>0.71739599999999992</v>
      </c>
      <c r="H103" s="175">
        <v>72.2</v>
      </c>
      <c r="I103" s="86">
        <f t="shared" ref="I103" si="12">IF(H103=" ",0,ROUND(G103*H103,2))</f>
        <v>51.8</v>
      </c>
    </row>
    <row r="104" spans="1:9" ht="38.25">
      <c r="A104" s="155" t="s">
        <v>446</v>
      </c>
      <c r="B104" s="28" t="s">
        <v>1341</v>
      </c>
      <c r="C104" s="26">
        <v>4491</v>
      </c>
      <c r="D104" s="149"/>
      <c r="E104" s="149" t="s">
        <v>355</v>
      </c>
      <c r="F104" s="75" t="s">
        <v>78</v>
      </c>
      <c r="G104" s="85">
        <v>0.10391600000000001</v>
      </c>
      <c r="H104" s="175">
        <v>7.72</v>
      </c>
      <c r="I104" s="86">
        <f t="shared" ref="I104" si="13">IF(H104=" ",0,ROUND(G104*H104,2))</f>
        <v>0.8</v>
      </c>
    </row>
    <row r="105" spans="1:9" ht="38.25">
      <c r="A105" s="155" t="s">
        <v>446</v>
      </c>
      <c r="B105" s="28" t="s">
        <v>1341</v>
      </c>
      <c r="C105" s="26">
        <v>4517</v>
      </c>
      <c r="D105" s="149"/>
      <c r="E105" s="149" t="s">
        <v>363</v>
      </c>
      <c r="F105" s="75" t="s">
        <v>78</v>
      </c>
      <c r="G105" s="85">
        <v>4.3519519999999998</v>
      </c>
      <c r="H105" s="175">
        <v>2.7</v>
      </c>
      <c r="I105" s="86">
        <f t="shared" si="11"/>
        <v>11.75</v>
      </c>
    </row>
    <row r="106" spans="1:9" ht="25.5">
      <c r="A106" s="155" t="s">
        <v>446</v>
      </c>
      <c r="B106" s="28" t="s">
        <v>1341</v>
      </c>
      <c r="C106" s="26">
        <v>5068</v>
      </c>
      <c r="D106" s="149"/>
      <c r="E106" s="149" t="s">
        <v>358</v>
      </c>
      <c r="F106" s="75" t="s">
        <v>79</v>
      </c>
      <c r="G106" s="85">
        <v>9.9533999999999997E-2</v>
      </c>
      <c r="H106" s="175">
        <v>19.07</v>
      </c>
      <c r="I106" s="86">
        <f t="shared" si="10"/>
        <v>1.9</v>
      </c>
    </row>
    <row r="107" spans="1:9" ht="38.25">
      <c r="A107" s="155" t="s">
        <v>446</v>
      </c>
      <c r="B107" s="28" t="s">
        <v>1341</v>
      </c>
      <c r="C107" s="26">
        <v>2692</v>
      </c>
      <c r="D107" s="149"/>
      <c r="E107" s="149" t="s">
        <v>327</v>
      </c>
      <c r="F107" s="75" t="s">
        <v>80</v>
      </c>
      <c r="G107" s="85">
        <v>0.01</v>
      </c>
      <c r="H107" s="175">
        <v>6.15</v>
      </c>
      <c r="I107" s="86">
        <f t="shared" si="10"/>
        <v>0.06</v>
      </c>
    </row>
    <row r="108" spans="1:9" ht="38.25">
      <c r="A108" s="155" t="s">
        <v>446</v>
      </c>
      <c r="B108" s="28" t="s">
        <v>1341</v>
      </c>
      <c r="C108" s="26">
        <v>4491</v>
      </c>
      <c r="D108" s="149"/>
      <c r="E108" s="149" t="s">
        <v>355</v>
      </c>
      <c r="F108" s="75" t="s">
        <v>78</v>
      </c>
      <c r="G108" s="85">
        <v>0.72599999999999998</v>
      </c>
      <c r="H108" s="175">
        <v>7.72</v>
      </c>
      <c r="I108" s="86">
        <f t="shared" si="10"/>
        <v>5.6</v>
      </c>
    </row>
    <row r="109" spans="1:9" ht="76.5">
      <c r="A109" s="155" t="s">
        <v>446</v>
      </c>
      <c r="B109" s="28" t="s">
        <v>1341</v>
      </c>
      <c r="C109" s="26">
        <v>10749</v>
      </c>
      <c r="D109" s="149"/>
      <c r="E109" s="149" t="s">
        <v>343</v>
      </c>
      <c r="F109" s="75" t="s">
        <v>289</v>
      </c>
      <c r="G109" s="85">
        <v>1.1859999999999999</v>
      </c>
      <c r="H109" s="175">
        <v>17.75</v>
      </c>
      <c r="I109" s="86">
        <f t="shared" si="10"/>
        <v>21.05</v>
      </c>
    </row>
    <row r="110" spans="1:9" ht="51">
      <c r="A110" s="155" t="s">
        <v>446</v>
      </c>
      <c r="B110" s="28" t="s">
        <v>1341</v>
      </c>
      <c r="C110" s="26">
        <v>40275</v>
      </c>
      <c r="D110" s="149"/>
      <c r="E110" s="149" t="s">
        <v>344</v>
      </c>
      <c r="F110" s="75" t="s">
        <v>289</v>
      </c>
      <c r="G110" s="85">
        <v>0.35599999999999998</v>
      </c>
      <c r="H110" s="175">
        <v>16</v>
      </c>
      <c r="I110" s="86">
        <f t="shared" si="10"/>
        <v>5.7</v>
      </c>
    </row>
    <row r="111" spans="1:9" ht="51">
      <c r="A111" s="155" t="s">
        <v>446</v>
      </c>
      <c r="B111" s="28" t="s">
        <v>1341</v>
      </c>
      <c r="C111" s="26">
        <v>40287</v>
      </c>
      <c r="D111" s="149"/>
      <c r="E111" s="149" t="s">
        <v>342</v>
      </c>
      <c r="F111" s="75" t="s">
        <v>81</v>
      </c>
      <c r="G111" s="85">
        <v>0.47399999999999998</v>
      </c>
      <c r="H111" s="175">
        <v>5.89</v>
      </c>
      <c r="I111" s="86">
        <f t="shared" si="10"/>
        <v>2.79</v>
      </c>
    </row>
    <row r="112" spans="1:9" ht="25.5">
      <c r="A112" s="155" t="s">
        <v>446</v>
      </c>
      <c r="B112" s="28" t="s">
        <v>1341</v>
      </c>
      <c r="C112" s="26">
        <v>40304</v>
      </c>
      <c r="D112" s="149"/>
      <c r="E112" s="149" t="s">
        <v>356</v>
      </c>
      <c r="F112" s="75" t="s">
        <v>79</v>
      </c>
      <c r="G112" s="85">
        <v>3.3000000000000002E-2</v>
      </c>
      <c r="H112" s="175">
        <v>23.54</v>
      </c>
      <c r="I112" s="86">
        <f t="shared" si="10"/>
        <v>0.78</v>
      </c>
    </row>
    <row r="113" spans="1:9" ht="63.75">
      <c r="A113" s="155" t="s">
        <v>446</v>
      </c>
      <c r="B113" s="28" t="s">
        <v>1341</v>
      </c>
      <c r="C113" s="26">
        <v>40339</v>
      </c>
      <c r="D113" s="149"/>
      <c r="E113" s="149" t="s">
        <v>441</v>
      </c>
      <c r="F113" s="75" t="s">
        <v>289</v>
      </c>
      <c r="G113" s="85">
        <v>1.1859999999999999</v>
      </c>
      <c r="H113" s="175">
        <v>5.37</v>
      </c>
      <c r="I113" s="86">
        <f t="shared" si="10"/>
        <v>6.37</v>
      </c>
    </row>
    <row r="114" spans="1:9">
      <c r="A114" s="87"/>
      <c r="B114" s="80"/>
      <c r="C114" s="80"/>
      <c r="D114" s="80"/>
      <c r="E114" s="88"/>
      <c r="F114" s="89"/>
      <c r="G114" s="6"/>
      <c r="H114" s="90"/>
      <c r="I114" s="91"/>
    </row>
    <row r="115" spans="1:9">
      <c r="A115" s="92" t="s">
        <v>15</v>
      </c>
      <c r="B115" s="81"/>
      <c r="C115" s="4"/>
      <c r="D115" s="80"/>
      <c r="E115" s="88"/>
      <c r="F115" s="5"/>
      <c r="G115" s="3"/>
      <c r="H115" s="93"/>
      <c r="I115" s="94"/>
    </row>
    <row r="116" spans="1:9">
      <c r="A116" s="95" t="s">
        <v>615</v>
      </c>
      <c r="B116" s="96"/>
      <c r="C116" s="97"/>
      <c r="D116" s="97"/>
      <c r="E116" s="327" t="s">
        <v>16</v>
      </c>
      <c r="F116" s="327"/>
      <c r="G116" s="327"/>
      <c r="H116" s="327"/>
      <c r="I116" s="98">
        <f>SUM(I99:I113)</f>
        <v>181.56</v>
      </c>
    </row>
    <row r="119" spans="1:9" ht="90" customHeight="1">
      <c r="A119" s="158"/>
      <c r="B119" s="160"/>
      <c r="C119" s="99" t="s">
        <v>613</v>
      </c>
      <c r="D119" s="328" t="s">
        <v>1324</v>
      </c>
      <c r="E119" s="329"/>
      <c r="F119" s="329"/>
      <c r="G119" s="330"/>
      <c r="H119" s="183" t="s">
        <v>26</v>
      </c>
      <c r="I119" s="184">
        <f>I132</f>
        <v>227.56</v>
      </c>
    </row>
    <row r="120" spans="1:9">
      <c r="A120" s="159"/>
      <c r="B120" s="79"/>
      <c r="C120" s="82"/>
      <c r="D120" s="82"/>
      <c r="E120" s="83"/>
      <c r="F120" s="83"/>
      <c r="G120" s="83"/>
      <c r="H120" s="83"/>
      <c r="I120" s="84"/>
    </row>
    <row r="121" spans="1:9" ht="15.75">
      <c r="A121" s="76" t="s">
        <v>10</v>
      </c>
      <c r="B121" s="76" t="s">
        <v>407</v>
      </c>
      <c r="C121" s="76" t="s">
        <v>8</v>
      </c>
      <c r="D121" s="150"/>
      <c r="E121" s="151" t="s">
        <v>11</v>
      </c>
      <c r="F121" s="77" t="s">
        <v>404</v>
      </c>
      <c r="G121" s="78" t="s">
        <v>12</v>
      </c>
      <c r="H121" s="76" t="s">
        <v>13</v>
      </c>
      <c r="I121" s="78" t="s">
        <v>14</v>
      </c>
    </row>
    <row r="122" spans="1:9" ht="25.5">
      <c r="A122" s="155" t="s">
        <v>445</v>
      </c>
      <c r="B122" s="28" t="s">
        <v>1341</v>
      </c>
      <c r="C122" s="26">
        <v>88262</v>
      </c>
      <c r="D122" s="149"/>
      <c r="E122" s="149" t="s">
        <v>35</v>
      </c>
      <c r="F122" s="75" t="s">
        <v>33</v>
      </c>
      <c r="G122" s="85">
        <v>0.501</v>
      </c>
      <c r="H122" s="175">
        <v>24.92</v>
      </c>
      <c r="I122" s="86">
        <f t="shared" ref="I122:I127" si="14">IF(H122=" ",0,ROUND(G122*H122,2))</f>
        <v>12.48</v>
      </c>
    </row>
    <row r="123" spans="1:9" ht="63.75">
      <c r="A123" s="155" t="s">
        <v>445</v>
      </c>
      <c r="B123" s="28" t="s">
        <v>1341</v>
      </c>
      <c r="C123" s="26">
        <v>103674</v>
      </c>
      <c r="D123" s="149"/>
      <c r="E123" s="149" t="s">
        <v>412</v>
      </c>
      <c r="F123" s="75" t="s">
        <v>27</v>
      </c>
      <c r="G123" s="85">
        <v>5.8000000000000003E-2</v>
      </c>
      <c r="H123" s="175">
        <v>694.16</v>
      </c>
      <c r="I123" s="86">
        <f t="shared" ref="I123" si="15">IF(H123=" ",0,ROUND(G123*H123,2))</f>
        <v>40.26</v>
      </c>
    </row>
    <row r="124" spans="1:9" ht="38.25">
      <c r="A124" s="155" t="s">
        <v>445</v>
      </c>
      <c r="B124" s="28" t="s">
        <v>1341</v>
      </c>
      <c r="C124" s="26">
        <v>92273</v>
      </c>
      <c r="D124" s="149"/>
      <c r="E124" s="149" t="s">
        <v>189</v>
      </c>
      <c r="F124" s="75" t="s">
        <v>29</v>
      </c>
      <c r="G124" s="85">
        <v>0.97</v>
      </c>
      <c r="H124" s="175">
        <v>14.35</v>
      </c>
      <c r="I124" s="86">
        <f t="shared" si="14"/>
        <v>13.92</v>
      </c>
    </row>
    <row r="125" spans="1:9" ht="25.5">
      <c r="A125" s="155" t="s">
        <v>445</v>
      </c>
      <c r="B125" s="28" t="s">
        <v>1341</v>
      </c>
      <c r="C125" s="28">
        <v>88316</v>
      </c>
      <c r="D125" s="149"/>
      <c r="E125" s="149" t="s">
        <v>34</v>
      </c>
      <c r="F125" s="75" t="s">
        <v>33</v>
      </c>
      <c r="G125" s="85">
        <v>0.35399999999999998</v>
      </c>
      <c r="H125" s="175">
        <v>18.53</v>
      </c>
      <c r="I125" s="86">
        <f t="shared" ref="I125" si="16">IF(H125=" ",0,ROUND(G125*H125,2))</f>
        <v>6.56</v>
      </c>
    </row>
    <row r="126" spans="1:9" ht="63.75">
      <c r="A126" s="155" t="s">
        <v>446</v>
      </c>
      <c r="B126" s="28" t="s">
        <v>1341</v>
      </c>
      <c r="C126" s="26">
        <v>3746</v>
      </c>
      <c r="D126" s="191"/>
      <c r="E126" s="191" t="s">
        <v>339</v>
      </c>
      <c r="F126" s="193" t="s">
        <v>77</v>
      </c>
      <c r="G126" s="85">
        <v>1</v>
      </c>
      <c r="H126" s="194">
        <v>105.62</v>
      </c>
      <c r="I126" s="86">
        <f t="shared" si="14"/>
        <v>105.62</v>
      </c>
    </row>
    <row r="127" spans="1:9" ht="25.5">
      <c r="A127" s="155" t="s">
        <v>446</v>
      </c>
      <c r="B127" s="28" t="s">
        <v>1341</v>
      </c>
      <c r="C127" s="26">
        <v>40304</v>
      </c>
      <c r="D127" s="149"/>
      <c r="E127" s="149" t="s">
        <v>356</v>
      </c>
      <c r="F127" s="75" t="s">
        <v>79</v>
      </c>
      <c r="G127" s="185">
        <v>0.04</v>
      </c>
      <c r="H127" s="175">
        <v>23.54</v>
      </c>
      <c r="I127" s="86">
        <f t="shared" si="14"/>
        <v>0.94</v>
      </c>
    </row>
    <row r="128" spans="1:9" ht="51">
      <c r="A128" s="155" t="s">
        <v>446</v>
      </c>
      <c r="B128" s="28" t="s">
        <v>1341</v>
      </c>
      <c r="C128" s="26">
        <v>6193</v>
      </c>
      <c r="D128" s="149"/>
      <c r="E128" s="149" t="s">
        <v>444</v>
      </c>
      <c r="F128" s="75" t="s">
        <v>78</v>
      </c>
      <c r="G128" s="185">
        <v>1.87</v>
      </c>
      <c r="H128" s="175">
        <v>25.41</v>
      </c>
      <c r="I128" s="86">
        <f t="shared" ref="I128:I129" si="17">IF(H128=" ",0,ROUND(G128*H128,2))</f>
        <v>47.52</v>
      </c>
    </row>
    <row r="129" spans="1:9" ht="38.25">
      <c r="A129" s="155" t="s">
        <v>408</v>
      </c>
      <c r="B129" s="28" t="s">
        <v>406</v>
      </c>
      <c r="C129" s="26" t="s">
        <v>927</v>
      </c>
      <c r="D129" s="149"/>
      <c r="E129" s="149" t="s">
        <v>928</v>
      </c>
      <c r="F129" s="75" t="s">
        <v>724</v>
      </c>
      <c r="G129" s="85">
        <v>2.631578947368421E-3</v>
      </c>
      <c r="H129" s="175">
        <v>99.64</v>
      </c>
      <c r="I129" s="86">
        <f t="shared" si="17"/>
        <v>0.26</v>
      </c>
    </row>
    <row r="130" spans="1:9">
      <c r="A130" s="87"/>
      <c r="B130" s="80"/>
      <c r="C130" s="80"/>
      <c r="D130" s="80"/>
      <c r="E130" s="88"/>
      <c r="F130" s="89"/>
      <c r="G130" s="6"/>
      <c r="H130" s="90"/>
      <c r="I130" s="91"/>
    </row>
    <row r="131" spans="1:9">
      <c r="A131" s="92" t="s">
        <v>15</v>
      </c>
      <c r="B131" s="81"/>
      <c r="C131" s="4"/>
      <c r="D131" s="80"/>
      <c r="E131" s="88"/>
      <c r="F131" s="5"/>
      <c r="G131" s="3"/>
      <c r="H131" s="93"/>
      <c r="I131" s="94"/>
    </row>
    <row r="132" spans="1:9">
      <c r="A132" s="95" t="s">
        <v>1290</v>
      </c>
      <c r="B132" s="96"/>
      <c r="C132" s="97"/>
      <c r="D132" s="97"/>
      <c r="E132" s="327" t="s">
        <v>16</v>
      </c>
      <c r="F132" s="327"/>
      <c r="G132" s="327"/>
      <c r="H132" s="327"/>
      <c r="I132" s="98">
        <f>SUM(I122:I129)</f>
        <v>227.56</v>
      </c>
    </row>
    <row r="135" spans="1:9" ht="36" customHeight="1">
      <c r="A135" s="158"/>
      <c r="B135" s="160"/>
      <c r="C135" s="99" t="s">
        <v>618</v>
      </c>
      <c r="D135" s="328" t="s">
        <v>623</v>
      </c>
      <c r="E135" s="329"/>
      <c r="F135" s="329"/>
      <c r="G135" s="330"/>
      <c r="H135" s="183" t="s">
        <v>26</v>
      </c>
      <c r="I135" s="184">
        <f>I142</f>
        <v>11.11</v>
      </c>
    </row>
    <row r="136" spans="1:9">
      <c r="A136" s="159"/>
      <c r="B136" s="79"/>
      <c r="C136" s="82"/>
      <c r="D136" s="82"/>
      <c r="E136" s="83"/>
      <c r="F136" s="83"/>
      <c r="G136" s="83"/>
      <c r="H136" s="83"/>
      <c r="I136" s="84"/>
    </row>
    <row r="137" spans="1:9" ht="15.75">
      <c r="A137" s="76" t="s">
        <v>10</v>
      </c>
      <c r="B137" s="76" t="s">
        <v>407</v>
      </c>
      <c r="C137" s="76" t="s">
        <v>8</v>
      </c>
      <c r="D137" s="150"/>
      <c r="E137" s="151" t="s">
        <v>11</v>
      </c>
      <c r="F137" s="77" t="s">
        <v>404</v>
      </c>
      <c r="G137" s="78" t="s">
        <v>12</v>
      </c>
      <c r="H137" s="76" t="s">
        <v>13</v>
      </c>
      <c r="I137" s="78" t="s">
        <v>14</v>
      </c>
    </row>
    <row r="138" spans="1:9" ht="25.5">
      <c r="A138" s="152" t="s">
        <v>445</v>
      </c>
      <c r="B138" s="153" t="s">
        <v>1341</v>
      </c>
      <c r="C138" s="154">
        <v>88316</v>
      </c>
      <c r="D138" s="149"/>
      <c r="E138" s="148" t="s">
        <v>34</v>
      </c>
      <c r="F138" s="75" t="s">
        <v>33</v>
      </c>
      <c r="G138" s="85">
        <v>0.25</v>
      </c>
      <c r="H138" s="175">
        <v>18.53</v>
      </c>
      <c r="I138" s="86">
        <f>IF(H138=" ",0,ROUND(G138*H138,2))</f>
        <v>4.63</v>
      </c>
    </row>
    <row r="139" spans="1:9" ht="51">
      <c r="A139" s="155" t="s">
        <v>446</v>
      </c>
      <c r="B139" s="28" t="s">
        <v>1341</v>
      </c>
      <c r="C139" s="26">
        <v>4013</v>
      </c>
      <c r="D139" s="149"/>
      <c r="E139" s="149" t="s">
        <v>337</v>
      </c>
      <c r="F139" s="75" t="s">
        <v>77</v>
      </c>
      <c r="G139" s="85">
        <v>1.05</v>
      </c>
      <c r="H139" s="175">
        <v>6.17</v>
      </c>
      <c r="I139" s="86">
        <f t="shared" ref="I139" si="18">IF(H139=" ",0,ROUND(G139*H139,2))</f>
        <v>6.48</v>
      </c>
    </row>
    <row r="140" spans="1:9">
      <c r="A140" s="87"/>
      <c r="B140" s="80"/>
      <c r="C140" s="80"/>
      <c r="D140" s="80"/>
      <c r="E140" s="88"/>
      <c r="F140" s="89"/>
      <c r="G140" s="6"/>
      <c r="H140" s="90"/>
      <c r="I140" s="91"/>
    </row>
    <row r="141" spans="1:9">
      <c r="A141" s="92" t="s">
        <v>15</v>
      </c>
      <c r="B141" s="81"/>
      <c r="C141" s="4"/>
      <c r="D141" s="80"/>
      <c r="E141" s="88"/>
      <c r="F141" s="5"/>
      <c r="G141" s="3"/>
      <c r="H141" s="93"/>
      <c r="I141" s="94"/>
    </row>
    <row r="142" spans="1:9">
      <c r="A142" s="95"/>
      <c r="B142" s="96"/>
      <c r="C142" s="97"/>
      <c r="D142" s="97"/>
      <c r="E142" s="327" t="s">
        <v>16</v>
      </c>
      <c r="F142" s="327"/>
      <c r="G142" s="327"/>
      <c r="H142" s="327"/>
      <c r="I142" s="98">
        <f>SUM(I138:I139)</f>
        <v>11.11</v>
      </c>
    </row>
    <row r="145" spans="1:9" ht="105" customHeight="1">
      <c r="A145" s="158"/>
      <c r="B145" s="160"/>
      <c r="C145" s="99" t="s">
        <v>622</v>
      </c>
      <c r="D145" s="328" t="s">
        <v>859</v>
      </c>
      <c r="E145" s="329"/>
      <c r="F145" s="329"/>
      <c r="G145" s="330"/>
      <c r="H145" s="183" t="s">
        <v>26</v>
      </c>
      <c r="I145" s="184">
        <f>I157</f>
        <v>203.53</v>
      </c>
    </row>
    <row r="146" spans="1:9">
      <c r="A146" s="159"/>
      <c r="B146" s="79"/>
      <c r="C146" s="82"/>
      <c r="D146" s="82"/>
      <c r="E146" s="83"/>
      <c r="F146" s="83"/>
      <c r="G146" s="83"/>
      <c r="H146" s="83"/>
      <c r="I146" s="84"/>
    </row>
    <row r="147" spans="1:9" ht="15.75">
      <c r="A147" s="76" t="s">
        <v>10</v>
      </c>
      <c r="B147" s="76" t="s">
        <v>407</v>
      </c>
      <c r="C147" s="76" t="s">
        <v>8</v>
      </c>
      <c r="D147" s="150"/>
      <c r="E147" s="151" t="s">
        <v>11</v>
      </c>
      <c r="F147" s="77" t="s">
        <v>404</v>
      </c>
      <c r="G147" s="78" t="s">
        <v>12</v>
      </c>
      <c r="H147" s="76" t="s">
        <v>13</v>
      </c>
      <c r="I147" s="78" t="s">
        <v>14</v>
      </c>
    </row>
    <row r="148" spans="1:9" ht="25.5">
      <c r="A148" s="152" t="s">
        <v>445</v>
      </c>
      <c r="B148" s="153" t="s">
        <v>1341</v>
      </c>
      <c r="C148" s="154">
        <v>88316</v>
      </c>
      <c r="D148" s="149"/>
      <c r="E148" s="148" t="s">
        <v>34</v>
      </c>
      <c r="F148" s="75" t="s">
        <v>33</v>
      </c>
      <c r="G148" s="85">
        <v>6.2E-2</v>
      </c>
      <c r="H148" s="175">
        <v>18.53</v>
      </c>
      <c r="I148" s="86">
        <f>IF(H148=" ",0,ROUND(G148*H148,2))</f>
        <v>1.1499999999999999</v>
      </c>
    </row>
    <row r="149" spans="1:9" ht="25.5">
      <c r="A149" s="155" t="s">
        <v>445</v>
      </c>
      <c r="B149" s="28" t="s">
        <v>1341</v>
      </c>
      <c r="C149" s="26">
        <v>88323</v>
      </c>
      <c r="D149" s="149"/>
      <c r="E149" s="149" t="s">
        <v>45</v>
      </c>
      <c r="F149" s="75" t="s">
        <v>33</v>
      </c>
      <c r="G149" s="85">
        <v>5.6000000000000001E-2</v>
      </c>
      <c r="H149" s="175">
        <v>24.68</v>
      </c>
      <c r="I149" s="86">
        <f t="shared" ref="I149:I154" si="19">IF(H149=" ",0,ROUND(G149*H149,2))</f>
        <v>1.38</v>
      </c>
    </row>
    <row r="150" spans="1:9" ht="51">
      <c r="A150" s="155" t="s">
        <v>445</v>
      </c>
      <c r="B150" s="28" t="s">
        <v>1341</v>
      </c>
      <c r="C150" s="26">
        <v>93281</v>
      </c>
      <c r="D150" s="149"/>
      <c r="E150" s="149" t="s">
        <v>46</v>
      </c>
      <c r="F150" s="75" t="s">
        <v>38</v>
      </c>
      <c r="G150" s="85">
        <v>8.9999999999999998E-4</v>
      </c>
      <c r="H150" s="175">
        <v>24.13</v>
      </c>
      <c r="I150" s="86">
        <f t="shared" si="19"/>
        <v>0.02</v>
      </c>
    </row>
    <row r="151" spans="1:9" ht="51">
      <c r="A151" s="155" t="s">
        <v>445</v>
      </c>
      <c r="B151" s="28" t="s">
        <v>1341</v>
      </c>
      <c r="C151" s="26">
        <v>93282</v>
      </c>
      <c r="D151" s="149"/>
      <c r="E151" s="149" t="s">
        <v>47</v>
      </c>
      <c r="F151" s="75" t="s">
        <v>39</v>
      </c>
      <c r="G151" s="85">
        <v>1.1999999999999999E-3</v>
      </c>
      <c r="H151" s="175">
        <v>23.13</v>
      </c>
      <c r="I151" s="86">
        <f t="shared" si="19"/>
        <v>0.03</v>
      </c>
    </row>
    <row r="152" spans="1:9" ht="102">
      <c r="A152" s="155" t="s">
        <v>408</v>
      </c>
      <c r="B152" s="28" t="s">
        <v>406</v>
      </c>
      <c r="C152" s="26"/>
      <c r="D152" s="191"/>
      <c r="E152" s="192" t="s">
        <v>861</v>
      </c>
      <c r="F152" s="193" t="s">
        <v>26</v>
      </c>
      <c r="G152" s="85">
        <v>1.1659999999999999</v>
      </c>
      <c r="H152" s="194">
        <v>170.03177777777776</v>
      </c>
      <c r="I152" s="86">
        <f t="shared" si="19"/>
        <v>198.26</v>
      </c>
    </row>
    <row r="153" spans="1:9" ht="25.5">
      <c r="A153" s="155" t="s">
        <v>408</v>
      </c>
      <c r="B153" s="28" t="s">
        <v>406</v>
      </c>
      <c r="C153" s="26"/>
      <c r="D153" s="149"/>
      <c r="E153" s="187" t="s">
        <v>860</v>
      </c>
      <c r="F153" s="75" t="s">
        <v>724</v>
      </c>
      <c r="G153" s="85">
        <v>4.1500000000000004</v>
      </c>
      <c r="H153" s="175">
        <v>0.47063333333333329</v>
      </c>
      <c r="I153" s="86">
        <f t="shared" ref="I153" si="20">IF(H153=" ",0,ROUND(G153*H153,2))</f>
        <v>1.95</v>
      </c>
    </row>
    <row r="154" spans="1:9" ht="25.5">
      <c r="A154" s="155" t="s">
        <v>446</v>
      </c>
      <c r="B154" s="28" t="s">
        <v>1341</v>
      </c>
      <c r="C154" s="26">
        <v>40547</v>
      </c>
      <c r="D154" s="149"/>
      <c r="E154" s="149" t="s">
        <v>349</v>
      </c>
      <c r="F154" s="75" t="s">
        <v>83</v>
      </c>
      <c r="G154" s="85">
        <v>0.02</v>
      </c>
      <c r="H154" s="175">
        <v>37.24</v>
      </c>
      <c r="I154" s="86">
        <f t="shared" si="19"/>
        <v>0.74</v>
      </c>
    </row>
    <row r="155" spans="1:9">
      <c r="A155" s="87"/>
      <c r="B155" s="80"/>
      <c r="C155" s="80"/>
      <c r="D155" s="80"/>
      <c r="E155" s="88"/>
      <c r="F155" s="89"/>
      <c r="G155" s="6"/>
      <c r="H155" s="90"/>
      <c r="I155" s="91"/>
    </row>
    <row r="156" spans="1:9">
      <c r="A156" s="92" t="s">
        <v>15</v>
      </c>
      <c r="B156" s="81"/>
      <c r="C156" s="4"/>
      <c r="D156" s="80"/>
      <c r="E156" s="88"/>
      <c r="F156" s="5"/>
      <c r="G156" s="3"/>
      <c r="H156" s="93"/>
      <c r="I156" s="94"/>
    </row>
    <row r="157" spans="1:9">
      <c r="A157" s="95" t="s">
        <v>636</v>
      </c>
      <c r="B157" s="96"/>
      <c r="C157" s="97"/>
      <c r="D157" s="97"/>
      <c r="E157" s="327" t="s">
        <v>16</v>
      </c>
      <c r="F157" s="327"/>
      <c r="G157" s="327"/>
      <c r="H157" s="327"/>
      <c r="I157" s="98">
        <f>SUM(I148:I154)</f>
        <v>203.53</v>
      </c>
    </row>
    <row r="160" spans="1:9" ht="75" customHeight="1">
      <c r="A160" s="158"/>
      <c r="B160" s="160"/>
      <c r="C160" s="99" t="s">
        <v>635</v>
      </c>
      <c r="D160" s="328" t="s">
        <v>1024</v>
      </c>
      <c r="E160" s="329"/>
      <c r="F160" s="329"/>
      <c r="G160" s="330"/>
      <c r="H160" s="183" t="s">
        <v>30</v>
      </c>
      <c r="I160" s="184">
        <f>I166</f>
        <v>17.989999999999998</v>
      </c>
    </row>
    <row r="161" spans="1:9">
      <c r="A161" s="159"/>
      <c r="B161" s="79"/>
      <c r="C161" s="82"/>
      <c r="D161" s="82"/>
      <c r="E161" s="83"/>
      <c r="F161" s="83"/>
      <c r="G161" s="83"/>
      <c r="H161" s="83"/>
      <c r="I161" s="84"/>
    </row>
    <row r="162" spans="1:9" ht="15.75">
      <c r="A162" s="76" t="s">
        <v>10</v>
      </c>
      <c r="B162" s="76" t="s">
        <v>407</v>
      </c>
      <c r="C162" s="76" t="s">
        <v>8</v>
      </c>
      <c r="D162" s="150"/>
      <c r="E162" s="151" t="s">
        <v>11</v>
      </c>
      <c r="F162" s="77" t="s">
        <v>404</v>
      </c>
      <c r="G162" s="78" t="s">
        <v>12</v>
      </c>
      <c r="H162" s="76" t="s">
        <v>13</v>
      </c>
      <c r="I162" s="78" t="s">
        <v>14</v>
      </c>
    </row>
    <row r="163" spans="1:9" ht="89.25">
      <c r="A163" s="152" t="s">
        <v>445</v>
      </c>
      <c r="B163" s="153" t="s">
        <v>1341</v>
      </c>
      <c r="C163" s="154">
        <v>100773</v>
      </c>
      <c r="D163" s="149"/>
      <c r="E163" s="148" t="s">
        <v>302</v>
      </c>
      <c r="F163" s="75" t="s">
        <v>30</v>
      </c>
      <c r="G163" s="85">
        <v>1</v>
      </c>
      <c r="H163" s="175">
        <v>17.989999999999998</v>
      </c>
      <c r="I163" s="86">
        <f>IF(H163=" ",0,ROUND(G163*H163,2))</f>
        <v>17.989999999999998</v>
      </c>
    </row>
    <row r="164" spans="1:9">
      <c r="A164" s="87"/>
      <c r="B164" s="80"/>
      <c r="C164" s="80"/>
      <c r="D164" s="80"/>
      <c r="E164" s="88"/>
      <c r="F164" s="89"/>
      <c r="G164" s="6"/>
      <c r="H164" s="90"/>
      <c r="I164" s="91"/>
    </row>
    <row r="165" spans="1:9">
      <c r="A165" s="92" t="s">
        <v>15</v>
      </c>
      <c r="B165" s="81"/>
      <c r="C165" s="4"/>
      <c r="D165" s="80"/>
      <c r="E165" s="88"/>
      <c r="F165" s="5"/>
      <c r="G165" s="3"/>
      <c r="H165" s="93"/>
      <c r="I165" s="94"/>
    </row>
    <row r="166" spans="1:9">
      <c r="A166" s="95"/>
      <c r="B166" s="96"/>
      <c r="C166" s="97"/>
      <c r="D166" s="97"/>
      <c r="E166" s="327" t="s">
        <v>16</v>
      </c>
      <c r="F166" s="327"/>
      <c r="G166" s="327"/>
      <c r="H166" s="327"/>
      <c r="I166" s="98">
        <f>SUM(I163:I163)</f>
        <v>17.989999999999998</v>
      </c>
    </row>
    <row r="169" spans="1:9" ht="105" customHeight="1">
      <c r="A169" s="158"/>
      <c r="B169" s="160"/>
      <c r="C169" s="99" t="s">
        <v>638</v>
      </c>
      <c r="D169" s="328" t="s">
        <v>641</v>
      </c>
      <c r="E169" s="329"/>
      <c r="F169" s="329"/>
      <c r="G169" s="330"/>
      <c r="H169" s="183" t="s">
        <v>26</v>
      </c>
      <c r="I169" s="184">
        <f>I180</f>
        <v>77.330000000000013</v>
      </c>
    </row>
    <row r="170" spans="1:9">
      <c r="A170" s="159"/>
      <c r="B170" s="79"/>
      <c r="C170" s="82"/>
      <c r="D170" s="82"/>
      <c r="E170" s="83"/>
      <c r="F170" s="83"/>
      <c r="G170" s="83"/>
      <c r="H170" s="83"/>
      <c r="I170" s="84"/>
    </row>
    <row r="171" spans="1:9" ht="15.75">
      <c r="A171" s="76" t="s">
        <v>10</v>
      </c>
      <c r="B171" s="76" t="s">
        <v>407</v>
      </c>
      <c r="C171" s="76" t="s">
        <v>8</v>
      </c>
      <c r="D171" s="150"/>
      <c r="E171" s="151" t="s">
        <v>11</v>
      </c>
      <c r="F171" s="77" t="s">
        <v>404</v>
      </c>
      <c r="G171" s="78" t="s">
        <v>12</v>
      </c>
      <c r="H171" s="76" t="s">
        <v>13</v>
      </c>
      <c r="I171" s="78" t="s">
        <v>14</v>
      </c>
    </row>
    <row r="172" spans="1:9" ht="25.5">
      <c r="A172" s="152" t="s">
        <v>445</v>
      </c>
      <c r="B172" s="153" t="s">
        <v>1341</v>
      </c>
      <c r="C172" s="154">
        <v>88316</v>
      </c>
      <c r="D172" s="149"/>
      <c r="E172" s="148" t="s">
        <v>34</v>
      </c>
      <c r="F172" s="75" t="s">
        <v>33</v>
      </c>
      <c r="G172" s="85">
        <v>0.7</v>
      </c>
      <c r="H172" s="175">
        <v>18.53</v>
      </c>
      <c r="I172" s="86">
        <f>IF(H172=" ",0,ROUND(G172*H172,2))</f>
        <v>12.97</v>
      </c>
    </row>
    <row r="173" spans="1:9" ht="25.5">
      <c r="A173" s="155" t="s">
        <v>445</v>
      </c>
      <c r="B173" s="28" t="s">
        <v>1341</v>
      </c>
      <c r="C173" s="26">
        <v>88278</v>
      </c>
      <c r="D173" s="149"/>
      <c r="E173" s="149" t="s">
        <v>73</v>
      </c>
      <c r="F173" s="75" t="s">
        <v>33</v>
      </c>
      <c r="G173" s="85">
        <v>0.7</v>
      </c>
      <c r="H173" s="175">
        <v>21.91</v>
      </c>
      <c r="I173" s="86">
        <f t="shared" ref="I173:I177" si="21">IF(H173=" ",0,ROUND(G173*H173,2))</f>
        <v>15.34</v>
      </c>
    </row>
    <row r="174" spans="1:9" ht="25.5">
      <c r="A174" s="155" t="s">
        <v>446</v>
      </c>
      <c r="B174" s="28" t="s">
        <v>1341</v>
      </c>
      <c r="C174" s="26">
        <v>11062</v>
      </c>
      <c r="D174" s="149"/>
      <c r="E174" s="149" t="s">
        <v>354</v>
      </c>
      <c r="F174" s="75" t="s">
        <v>77</v>
      </c>
      <c r="G174" s="85">
        <v>1.02</v>
      </c>
      <c r="H174" s="175">
        <v>40.39</v>
      </c>
      <c r="I174" s="86">
        <f t="shared" si="21"/>
        <v>41.2</v>
      </c>
    </row>
    <row r="175" spans="1:9" ht="51">
      <c r="A175" s="155" t="s">
        <v>446</v>
      </c>
      <c r="B175" s="28" t="s">
        <v>1341</v>
      </c>
      <c r="C175" s="26">
        <v>4377</v>
      </c>
      <c r="D175" s="149"/>
      <c r="E175" s="149" t="s">
        <v>347</v>
      </c>
      <c r="F175" s="75" t="s">
        <v>75</v>
      </c>
      <c r="G175" s="85">
        <v>15</v>
      </c>
      <c r="H175" s="175">
        <v>0.25</v>
      </c>
      <c r="I175" s="86">
        <f t="shared" si="21"/>
        <v>3.75</v>
      </c>
    </row>
    <row r="176" spans="1:9" ht="51">
      <c r="A176" s="155" t="s">
        <v>446</v>
      </c>
      <c r="B176" s="28" t="s">
        <v>1341</v>
      </c>
      <c r="C176" s="26">
        <v>44073</v>
      </c>
      <c r="D176" s="149"/>
      <c r="E176" s="149" t="s">
        <v>369</v>
      </c>
      <c r="F176" s="75" t="s">
        <v>78</v>
      </c>
      <c r="G176" s="85">
        <v>1.25</v>
      </c>
      <c r="H176" s="175">
        <v>1.03</v>
      </c>
      <c r="I176" s="86">
        <f t="shared" si="21"/>
        <v>1.29</v>
      </c>
    </row>
    <row r="177" spans="1:9" ht="38.25">
      <c r="A177" s="155" t="s">
        <v>446</v>
      </c>
      <c r="B177" s="28" t="s">
        <v>1341</v>
      </c>
      <c r="C177" s="26">
        <v>142</v>
      </c>
      <c r="D177" s="149"/>
      <c r="E177" s="149" t="s">
        <v>364</v>
      </c>
      <c r="F177" s="75" t="s">
        <v>84</v>
      </c>
      <c r="G177" s="85">
        <v>9.0476190476190474E-2</v>
      </c>
      <c r="H177" s="175">
        <v>30.69</v>
      </c>
      <c r="I177" s="86">
        <f t="shared" si="21"/>
        <v>2.78</v>
      </c>
    </row>
    <row r="178" spans="1:9">
      <c r="A178" s="87"/>
      <c r="B178" s="80"/>
      <c r="C178" s="80"/>
      <c r="D178" s="80"/>
      <c r="E178" s="88"/>
      <c r="F178" s="89"/>
      <c r="G178" s="6"/>
      <c r="H178" s="90"/>
      <c r="I178" s="91"/>
    </row>
    <row r="179" spans="1:9">
      <c r="A179" s="92" t="s">
        <v>15</v>
      </c>
      <c r="B179" s="81"/>
      <c r="C179" s="4"/>
      <c r="D179" s="80"/>
      <c r="E179" s="88"/>
      <c r="F179" s="5"/>
      <c r="G179" s="3"/>
      <c r="H179" s="93"/>
      <c r="I179" s="94"/>
    </row>
    <row r="180" spans="1:9">
      <c r="A180" s="95"/>
      <c r="B180" s="96"/>
      <c r="C180" s="97"/>
      <c r="D180" s="97"/>
      <c r="E180" s="327" t="s">
        <v>16</v>
      </c>
      <c r="F180" s="327"/>
      <c r="G180" s="327"/>
      <c r="H180" s="327"/>
      <c r="I180" s="98">
        <f>SUM(I172:I177)</f>
        <v>77.330000000000013</v>
      </c>
    </row>
    <row r="183" spans="1:9" ht="45" customHeight="1">
      <c r="A183" s="158"/>
      <c r="B183" s="160"/>
      <c r="C183" s="99" t="s">
        <v>640</v>
      </c>
      <c r="D183" s="328" t="s">
        <v>656</v>
      </c>
      <c r="E183" s="329"/>
      <c r="F183" s="329"/>
      <c r="G183" s="330"/>
      <c r="H183" s="183" t="s">
        <v>26</v>
      </c>
      <c r="I183" s="184">
        <f>I189</f>
        <v>151.96</v>
      </c>
    </row>
    <row r="184" spans="1:9">
      <c r="A184" s="159"/>
      <c r="B184" s="79"/>
      <c r="C184" s="82"/>
      <c r="D184" s="82"/>
      <c r="E184" s="83"/>
      <c r="F184" s="83"/>
      <c r="G184" s="83"/>
      <c r="H184" s="83"/>
      <c r="I184" s="84"/>
    </row>
    <row r="185" spans="1:9" ht="15.75">
      <c r="A185" s="76" t="s">
        <v>10</v>
      </c>
      <c r="B185" s="76" t="s">
        <v>407</v>
      </c>
      <c r="C185" s="76" t="s">
        <v>8</v>
      </c>
      <c r="D185" s="150"/>
      <c r="E185" s="151" t="s">
        <v>11</v>
      </c>
      <c r="F185" s="77" t="s">
        <v>404</v>
      </c>
      <c r="G185" s="78" t="s">
        <v>12</v>
      </c>
      <c r="H185" s="76" t="s">
        <v>13</v>
      </c>
      <c r="I185" s="78" t="s">
        <v>14</v>
      </c>
    </row>
    <row r="186" spans="1:9" ht="51">
      <c r="A186" s="152" t="s">
        <v>1370</v>
      </c>
      <c r="B186" s="153" t="s">
        <v>552</v>
      </c>
      <c r="C186" s="154" t="s">
        <v>153</v>
      </c>
      <c r="D186" s="149"/>
      <c r="E186" s="148" t="s">
        <v>448</v>
      </c>
      <c r="F186" s="75" t="s">
        <v>29</v>
      </c>
      <c r="G186" s="85">
        <v>4</v>
      </c>
      <c r="H186" s="175">
        <v>37.99</v>
      </c>
      <c r="I186" s="86">
        <f>IF(H186=" ",0,ROUND(G186*H186,2))</f>
        <v>151.96</v>
      </c>
    </row>
    <row r="187" spans="1:9">
      <c r="A187" s="87"/>
      <c r="B187" s="80"/>
      <c r="C187" s="80"/>
      <c r="D187" s="80"/>
      <c r="E187" s="88"/>
      <c r="F187" s="89"/>
      <c r="G187" s="6"/>
      <c r="H187" s="90"/>
      <c r="I187" s="91"/>
    </row>
    <row r="188" spans="1:9">
      <c r="A188" s="92" t="s">
        <v>15</v>
      </c>
      <c r="B188" s="81"/>
      <c r="C188" s="4"/>
      <c r="D188" s="80"/>
      <c r="E188" s="88"/>
      <c r="F188" s="5"/>
      <c r="G188" s="3"/>
      <c r="H188" s="93"/>
      <c r="I188" s="94"/>
    </row>
    <row r="189" spans="1:9">
      <c r="A189" s="95"/>
      <c r="B189" s="96"/>
      <c r="C189" s="97"/>
      <c r="D189" s="97"/>
      <c r="E189" s="327" t="s">
        <v>16</v>
      </c>
      <c r="F189" s="327"/>
      <c r="G189" s="327"/>
      <c r="H189" s="327"/>
      <c r="I189" s="98">
        <f>SUM(I186:I186)</f>
        <v>151.96</v>
      </c>
    </row>
    <row r="192" spans="1:9" ht="45" customHeight="1">
      <c r="A192" s="158"/>
      <c r="B192" s="160"/>
      <c r="C192" s="99" t="s">
        <v>652</v>
      </c>
      <c r="D192" s="328" t="s">
        <v>655</v>
      </c>
      <c r="E192" s="329"/>
      <c r="F192" s="329"/>
      <c r="G192" s="330"/>
      <c r="H192" s="183" t="s">
        <v>26</v>
      </c>
      <c r="I192" s="184">
        <f>I198</f>
        <v>155.33000000000001</v>
      </c>
    </row>
    <row r="193" spans="1:9">
      <c r="A193" s="159"/>
      <c r="B193" s="79"/>
      <c r="C193" s="82"/>
      <c r="D193" s="82"/>
      <c r="E193" s="83"/>
      <c r="F193" s="83"/>
      <c r="G193" s="83"/>
      <c r="H193" s="83"/>
      <c r="I193" s="84"/>
    </row>
    <row r="194" spans="1:9" ht="15.75">
      <c r="A194" s="76" t="s">
        <v>10</v>
      </c>
      <c r="B194" s="76" t="s">
        <v>407</v>
      </c>
      <c r="C194" s="76" t="s">
        <v>8</v>
      </c>
      <c r="D194" s="150"/>
      <c r="E194" s="151" t="s">
        <v>11</v>
      </c>
      <c r="F194" s="77" t="s">
        <v>404</v>
      </c>
      <c r="G194" s="78" t="s">
        <v>12</v>
      </c>
      <c r="H194" s="76" t="s">
        <v>13</v>
      </c>
      <c r="I194" s="78" t="s">
        <v>14</v>
      </c>
    </row>
    <row r="195" spans="1:9" ht="51">
      <c r="A195" s="152" t="s">
        <v>1370</v>
      </c>
      <c r="B195" s="153" t="s">
        <v>552</v>
      </c>
      <c r="C195" s="154" t="s">
        <v>152</v>
      </c>
      <c r="D195" s="149"/>
      <c r="E195" s="148" t="s">
        <v>290</v>
      </c>
      <c r="F195" s="75" t="s">
        <v>29</v>
      </c>
      <c r="G195" s="85">
        <v>2.5</v>
      </c>
      <c r="H195" s="175">
        <v>62.13</v>
      </c>
      <c r="I195" s="86">
        <f>IF(H195=" ",0,ROUND(G195*H195,2))</f>
        <v>155.33000000000001</v>
      </c>
    </row>
    <row r="196" spans="1:9">
      <c r="A196" s="87"/>
      <c r="B196" s="80"/>
      <c r="C196" s="80"/>
      <c r="D196" s="80"/>
      <c r="E196" s="88"/>
      <c r="F196" s="89"/>
      <c r="G196" s="6"/>
      <c r="H196" s="90"/>
      <c r="I196" s="91"/>
    </row>
    <row r="197" spans="1:9">
      <c r="A197" s="92" t="s">
        <v>15</v>
      </c>
      <c r="B197" s="81"/>
      <c r="C197" s="4"/>
      <c r="D197" s="80"/>
      <c r="E197" s="88"/>
      <c r="F197" s="5"/>
      <c r="G197" s="3"/>
      <c r="H197" s="93"/>
      <c r="I197" s="94"/>
    </row>
    <row r="198" spans="1:9">
      <c r="A198" s="95"/>
      <c r="B198" s="96"/>
      <c r="C198" s="97"/>
      <c r="D198" s="97"/>
      <c r="E198" s="327" t="s">
        <v>16</v>
      </c>
      <c r="F198" s="327"/>
      <c r="G198" s="327"/>
      <c r="H198" s="327"/>
      <c r="I198" s="98">
        <f>SUM(I195:I195)</f>
        <v>155.33000000000001</v>
      </c>
    </row>
    <row r="201" spans="1:9" ht="36" customHeight="1">
      <c r="A201" s="158"/>
      <c r="B201" s="160"/>
      <c r="C201" s="99" t="s">
        <v>654</v>
      </c>
      <c r="D201" s="328" t="s">
        <v>683</v>
      </c>
      <c r="E201" s="329"/>
      <c r="F201" s="329"/>
      <c r="G201" s="330"/>
      <c r="H201" s="183" t="s">
        <v>26</v>
      </c>
      <c r="I201" s="184">
        <f>I207</f>
        <v>585.73</v>
      </c>
    </row>
    <row r="202" spans="1:9">
      <c r="A202" s="159"/>
      <c r="B202" s="79"/>
      <c r="C202" s="82"/>
      <c r="D202" s="82"/>
      <c r="E202" s="83"/>
      <c r="F202" s="83"/>
      <c r="G202" s="83"/>
      <c r="H202" s="83"/>
      <c r="I202" s="84"/>
    </row>
    <row r="203" spans="1:9" ht="15.75">
      <c r="A203" s="76" t="s">
        <v>10</v>
      </c>
      <c r="B203" s="76" t="s">
        <v>407</v>
      </c>
      <c r="C203" s="76" t="s">
        <v>8</v>
      </c>
      <c r="D203" s="150"/>
      <c r="E203" s="151" t="s">
        <v>11</v>
      </c>
      <c r="F203" s="77" t="s">
        <v>404</v>
      </c>
      <c r="G203" s="78" t="s">
        <v>12</v>
      </c>
      <c r="H203" s="76" t="s">
        <v>13</v>
      </c>
      <c r="I203" s="78" t="s">
        <v>14</v>
      </c>
    </row>
    <row r="204" spans="1:9" ht="25.5">
      <c r="A204" s="152" t="s">
        <v>445</v>
      </c>
      <c r="B204" s="153" t="s">
        <v>1341</v>
      </c>
      <c r="C204" s="154">
        <v>98689</v>
      </c>
      <c r="D204" s="149"/>
      <c r="E204" s="148" t="s">
        <v>233</v>
      </c>
      <c r="F204" s="75" t="s">
        <v>29</v>
      </c>
      <c r="G204" s="85">
        <v>6.666666666666667</v>
      </c>
      <c r="H204" s="175">
        <v>87.86</v>
      </c>
      <c r="I204" s="86">
        <f>IF(H204=" ",0,ROUND(G204*H204,2))</f>
        <v>585.73</v>
      </c>
    </row>
    <row r="205" spans="1:9">
      <c r="A205" s="87"/>
      <c r="B205" s="80"/>
      <c r="C205" s="80"/>
      <c r="D205" s="80"/>
      <c r="E205" s="88"/>
      <c r="F205" s="89"/>
      <c r="G205" s="6"/>
      <c r="H205" s="90"/>
      <c r="I205" s="91"/>
    </row>
    <row r="206" spans="1:9">
      <c r="A206" s="92" t="s">
        <v>15</v>
      </c>
      <c r="B206" s="81"/>
      <c r="C206" s="4"/>
      <c r="D206" s="80"/>
      <c r="E206" s="88"/>
      <c r="F206" s="5"/>
      <c r="G206" s="3"/>
      <c r="H206" s="93"/>
      <c r="I206" s="94"/>
    </row>
    <row r="207" spans="1:9">
      <c r="A207" s="95"/>
      <c r="B207" s="96"/>
      <c r="C207" s="97"/>
      <c r="D207" s="97"/>
      <c r="E207" s="327" t="s">
        <v>16</v>
      </c>
      <c r="F207" s="327"/>
      <c r="G207" s="327"/>
      <c r="H207" s="327"/>
      <c r="I207" s="98">
        <f>SUM(I204:I204)</f>
        <v>585.73</v>
      </c>
    </row>
    <row r="210" spans="1:9" ht="30" customHeight="1">
      <c r="A210" s="158"/>
      <c r="B210" s="160"/>
      <c r="C210" s="99" t="s">
        <v>682</v>
      </c>
      <c r="D210" s="328" t="s">
        <v>686</v>
      </c>
      <c r="E210" s="329"/>
      <c r="F210" s="329"/>
      <c r="G210" s="330"/>
      <c r="H210" s="183" t="s">
        <v>26</v>
      </c>
      <c r="I210" s="184">
        <f>I216</f>
        <v>734.67</v>
      </c>
    </row>
    <row r="211" spans="1:9">
      <c r="A211" s="159"/>
      <c r="B211" s="79"/>
      <c r="C211" s="82"/>
      <c r="D211" s="82"/>
      <c r="E211" s="83"/>
      <c r="F211" s="83"/>
      <c r="G211" s="83"/>
      <c r="H211" s="83"/>
      <c r="I211" s="84"/>
    </row>
    <row r="212" spans="1:9" ht="15.75">
      <c r="A212" s="76" t="s">
        <v>10</v>
      </c>
      <c r="B212" s="76" t="s">
        <v>407</v>
      </c>
      <c r="C212" s="76" t="s">
        <v>8</v>
      </c>
      <c r="D212" s="150"/>
      <c r="E212" s="151" t="s">
        <v>11</v>
      </c>
      <c r="F212" s="77" t="s">
        <v>404</v>
      </c>
      <c r="G212" s="78" t="s">
        <v>12</v>
      </c>
      <c r="H212" s="76" t="s">
        <v>13</v>
      </c>
      <c r="I212" s="78" t="s">
        <v>14</v>
      </c>
    </row>
    <row r="213" spans="1:9" ht="51">
      <c r="A213" s="152" t="s">
        <v>445</v>
      </c>
      <c r="B213" s="153" t="s">
        <v>1341</v>
      </c>
      <c r="C213" s="154">
        <v>101965</v>
      </c>
      <c r="D213" s="149"/>
      <c r="E213" s="148" t="s">
        <v>235</v>
      </c>
      <c r="F213" s="75" t="s">
        <v>29</v>
      </c>
      <c r="G213" s="85">
        <v>6.666666666666667</v>
      </c>
      <c r="H213" s="175">
        <v>110.2</v>
      </c>
      <c r="I213" s="86">
        <f>IF(H213=" ",0,ROUND(G213*H213,2))</f>
        <v>734.67</v>
      </c>
    </row>
    <row r="214" spans="1:9">
      <c r="A214" s="87"/>
      <c r="B214" s="80"/>
      <c r="C214" s="80"/>
      <c r="D214" s="80"/>
      <c r="E214" s="88"/>
      <c r="F214" s="89"/>
      <c r="G214" s="6"/>
      <c r="H214" s="90"/>
      <c r="I214" s="91"/>
    </row>
    <row r="215" spans="1:9">
      <c r="A215" s="92" t="s">
        <v>15</v>
      </c>
      <c r="B215" s="81"/>
      <c r="C215" s="4"/>
      <c r="D215" s="80"/>
      <c r="E215" s="88"/>
      <c r="F215" s="5"/>
      <c r="G215" s="3"/>
      <c r="H215" s="93"/>
      <c r="I215" s="94"/>
    </row>
    <row r="216" spans="1:9">
      <c r="A216" s="95"/>
      <c r="B216" s="96"/>
      <c r="C216" s="97"/>
      <c r="D216" s="97"/>
      <c r="E216" s="327" t="s">
        <v>16</v>
      </c>
      <c r="F216" s="327"/>
      <c r="G216" s="327"/>
      <c r="H216" s="327"/>
      <c r="I216" s="98">
        <f>SUM(I213:I213)</f>
        <v>734.67</v>
      </c>
    </row>
    <row r="219" spans="1:9" ht="45" customHeight="1">
      <c r="A219" s="158"/>
      <c r="B219" s="160"/>
      <c r="C219" s="99" t="s">
        <v>685</v>
      </c>
      <c r="D219" s="328" t="s">
        <v>1291</v>
      </c>
      <c r="E219" s="329"/>
      <c r="F219" s="329"/>
      <c r="G219" s="330"/>
      <c r="H219" s="183" t="s">
        <v>26</v>
      </c>
      <c r="I219" s="184">
        <f>I229</f>
        <v>61.129999999999995</v>
      </c>
    </row>
    <row r="220" spans="1:9">
      <c r="A220" s="159"/>
      <c r="B220" s="79"/>
      <c r="C220" s="82"/>
      <c r="D220" s="82"/>
      <c r="E220" s="83"/>
      <c r="F220" s="83"/>
      <c r="G220" s="83"/>
      <c r="H220" s="83"/>
      <c r="I220" s="84"/>
    </row>
    <row r="221" spans="1:9" ht="15.75">
      <c r="A221" s="76" t="s">
        <v>10</v>
      </c>
      <c r="B221" s="76" t="s">
        <v>407</v>
      </c>
      <c r="C221" s="76" t="s">
        <v>8</v>
      </c>
      <c r="D221" s="150"/>
      <c r="E221" s="151" t="s">
        <v>11</v>
      </c>
      <c r="F221" s="77" t="s">
        <v>404</v>
      </c>
      <c r="G221" s="78" t="s">
        <v>12</v>
      </c>
      <c r="H221" s="76" t="s">
        <v>13</v>
      </c>
      <c r="I221" s="78" t="s">
        <v>14</v>
      </c>
    </row>
    <row r="222" spans="1:9" ht="25.5">
      <c r="A222" s="152" t="s">
        <v>445</v>
      </c>
      <c r="B222" s="153" t="s">
        <v>1341</v>
      </c>
      <c r="C222" s="154">
        <v>88309</v>
      </c>
      <c r="D222" s="149"/>
      <c r="E222" s="148" t="s">
        <v>41</v>
      </c>
      <c r="F222" s="75" t="s">
        <v>33</v>
      </c>
      <c r="G222" s="85">
        <v>0.81481499999999996</v>
      </c>
      <c r="H222" s="175">
        <v>25.27</v>
      </c>
      <c r="I222" s="86">
        <f>IF(H222=" ",0,ROUND(G222*H222,2))</f>
        <v>20.59</v>
      </c>
    </row>
    <row r="223" spans="1:9" ht="25.5">
      <c r="A223" s="155" t="s">
        <v>445</v>
      </c>
      <c r="B223" s="28" t="s">
        <v>1341</v>
      </c>
      <c r="C223" s="26">
        <v>88316</v>
      </c>
      <c r="D223" s="149"/>
      <c r="E223" s="149" t="s">
        <v>34</v>
      </c>
      <c r="F223" s="75" t="s">
        <v>33</v>
      </c>
      <c r="G223" s="85">
        <v>0.81481499999999996</v>
      </c>
      <c r="H223" s="175">
        <v>18.53</v>
      </c>
      <c r="I223" s="86">
        <f t="shared" ref="I223:I226" si="22">IF(H223=" ",0,ROUND(G223*H223,2))</f>
        <v>15.1</v>
      </c>
    </row>
    <row r="224" spans="1:9" ht="51">
      <c r="A224" s="155" t="s">
        <v>445</v>
      </c>
      <c r="B224" s="28" t="s">
        <v>1341</v>
      </c>
      <c r="C224" s="26">
        <v>88628</v>
      </c>
      <c r="D224" s="149"/>
      <c r="E224" s="149" t="s">
        <v>113</v>
      </c>
      <c r="F224" s="75" t="s">
        <v>27</v>
      </c>
      <c r="G224" s="85">
        <v>3.15E-2</v>
      </c>
      <c r="H224" s="175">
        <v>591.39</v>
      </c>
      <c r="I224" s="86">
        <f t="shared" si="22"/>
        <v>18.63</v>
      </c>
    </row>
    <row r="225" spans="1:9" ht="25.5">
      <c r="A225" s="155" t="s">
        <v>446</v>
      </c>
      <c r="B225" s="28" t="s">
        <v>1341</v>
      </c>
      <c r="C225" s="26">
        <v>1379</v>
      </c>
      <c r="D225" s="149"/>
      <c r="E225" s="149" t="s">
        <v>324</v>
      </c>
      <c r="F225" s="75" t="s">
        <v>79</v>
      </c>
      <c r="G225" s="85">
        <v>2</v>
      </c>
      <c r="H225" s="175">
        <v>0.78</v>
      </c>
      <c r="I225" s="86">
        <f t="shared" si="22"/>
        <v>1.56</v>
      </c>
    </row>
    <row r="226" spans="1:9" ht="38.25">
      <c r="A226" s="155" t="s">
        <v>446</v>
      </c>
      <c r="B226" s="28" t="s">
        <v>1341</v>
      </c>
      <c r="C226" s="26">
        <v>3671</v>
      </c>
      <c r="D226" s="149"/>
      <c r="E226" s="149" t="s">
        <v>338</v>
      </c>
      <c r="F226" s="75" t="s">
        <v>78</v>
      </c>
      <c r="G226" s="85">
        <v>1.9524999999999999</v>
      </c>
      <c r="H226" s="175">
        <v>2.69</v>
      </c>
      <c r="I226" s="86">
        <f t="shared" si="22"/>
        <v>5.25</v>
      </c>
    </row>
    <row r="227" spans="1:9">
      <c r="A227" s="87"/>
      <c r="B227" s="80"/>
      <c r="C227" s="80"/>
      <c r="D227" s="80"/>
      <c r="E227" s="88"/>
      <c r="F227" s="89"/>
      <c r="G227" s="6"/>
      <c r="H227" s="90"/>
      <c r="I227" s="91"/>
    </row>
    <row r="228" spans="1:9">
      <c r="A228" s="92" t="s">
        <v>15</v>
      </c>
      <c r="B228" s="81"/>
      <c r="C228" s="4"/>
      <c r="D228" s="80"/>
      <c r="E228" s="88"/>
      <c r="F228" s="5"/>
      <c r="G228" s="3"/>
      <c r="H228" s="93"/>
      <c r="I228" s="94"/>
    </row>
    <row r="229" spans="1:9">
      <c r="A229" s="95" t="s">
        <v>1292</v>
      </c>
      <c r="B229" s="96"/>
      <c r="C229" s="97"/>
      <c r="D229" s="97"/>
      <c r="E229" s="327" t="s">
        <v>16</v>
      </c>
      <c r="F229" s="327"/>
      <c r="G229" s="327"/>
      <c r="H229" s="327"/>
      <c r="I229" s="98">
        <f>SUM(I222:I226)</f>
        <v>61.129999999999995</v>
      </c>
    </row>
    <row r="232" spans="1:9" ht="60" customHeight="1">
      <c r="A232" s="158"/>
      <c r="B232" s="160"/>
      <c r="C232" s="99" t="s">
        <v>687</v>
      </c>
      <c r="D232" s="328" t="s">
        <v>697</v>
      </c>
      <c r="E232" s="329"/>
      <c r="F232" s="329"/>
      <c r="G232" s="330"/>
      <c r="H232" s="183" t="s">
        <v>26</v>
      </c>
      <c r="I232" s="184">
        <f>I244</f>
        <v>567.07000000000005</v>
      </c>
    </row>
    <row r="233" spans="1:9">
      <c r="A233" s="159"/>
      <c r="B233" s="79"/>
      <c r="C233" s="82"/>
      <c r="D233" s="82"/>
      <c r="E233" s="83"/>
      <c r="F233" s="83"/>
      <c r="G233" s="83"/>
      <c r="H233" s="83"/>
      <c r="I233" s="84"/>
    </row>
    <row r="234" spans="1:9" ht="15.75">
      <c r="A234" s="76" t="s">
        <v>10</v>
      </c>
      <c r="B234" s="76" t="s">
        <v>407</v>
      </c>
      <c r="C234" s="76" t="s">
        <v>8</v>
      </c>
      <c r="D234" s="150"/>
      <c r="E234" s="151" t="s">
        <v>11</v>
      </c>
      <c r="F234" s="77" t="s">
        <v>404</v>
      </c>
      <c r="G234" s="78" t="s">
        <v>12</v>
      </c>
      <c r="H234" s="76" t="s">
        <v>13</v>
      </c>
      <c r="I234" s="78" t="s">
        <v>14</v>
      </c>
    </row>
    <row r="235" spans="1:9" ht="25.5">
      <c r="A235" s="152" t="s">
        <v>466</v>
      </c>
      <c r="B235" s="153" t="s">
        <v>552</v>
      </c>
      <c r="C235" s="154" t="s">
        <v>89</v>
      </c>
      <c r="D235" s="149"/>
      <c r="E235" s="148" t="s">
        <v>96</v>
      </c>
      <c r="F235" s="75" t="s">
        <v>27</v>
      </c>
      <c r="G235" s="85">
        <v>1.2800000000000001E-2</v>
      </c>
      <c r="H235" s="175">
        <v>626.69000000000005</v>
      </c>
      <c r="I235" s="86">
        <f>IF(H235=" ",0,ROUND(G235*H235,2))</f>
        <v>8.02</v>
      </c>
    </row>
    <row r="236" spans="1:9" ht="25.5">
      <c r="A236" s="155" t="s">
        <v>445</v>
      </c>
      <c r="B236" s="28" t="s">
        <v>1341</v>
      </c>
      <c r="C236" s="26">
        <v>88309</v>
      </c>
      <c r="D236" s="149"/>
      <c r="E236" s="149" t="s">
        <v>41</v>
      </c>
      <c r="F236" s="75" t="s">
        <v>33</v>
      </c>
      <c r="G236" s="85">
        <v>2</v>
      </c>
      <c r="H236" s="175">
        <v>25.27</v>
      </c>
      <c r="I236" s="86">
        <f t="shared" ref="I236:I241" si="23">IF(H236=" ",0,ROUND(G236*H236,2))</f>
        <v>50.54</v>
      </c>
    </row>
    <row r="237" spans="1:9" ht="25.5">
      <c r="A237" s="155" t="s">
        <v>445</v>
      </c>
      <c r="B237" s="28" t="s">
        <v>1341</v>
      </c>
      <c r="C237" s="26">
        <v>88316</v>
      </c>
      <c r="D237" s="149"/>
      <c r="E237" s="149" t="s">
        <v>34</v>
      </c>
      <c r="F237" s="75" t="s">
        <v>33</v>
      </c>
      <c r="G237" s="85">
        <v>2</v>
      </c>
      <c r="H237" s="175">
        <v>18.53</v>
      </c>
      <c r="I237" s="86">
        <f t="shared" si="23"/>
        <v>37.06</v>
      </c>
    </row>
    <row r="238" spans="1:9" ht="76.5">
      <c r="A238" s="155" t="s">
        <v>1370</v>
      </c>
      <c r="B238" s="28" t="s">
        <v>552</v>
      </c>
      <c r="C238" s="26" t="s">
        <v>254</v>
      </c>
      <c r="D238" s="149"/>
      <c r="E238" s="149" t="s">
        <v>255</v>
      </c>
      <c r="F238" s="75" t="s">
        <v>29</v>
      </c>
      <c r="G238" s="85">
        <v>0.66</v>
      </c>
      <c r="H238" s="175">
        <v>187.47</v>
      </c>
      <c r="I238" s="86">
        <f>IF(H238=" ",0,ROUND(G238*H238,2))</f>
        <v>123.73</v>
      </c>
    </row>
    <row r="239" spans="1:9" ht="63.75">
      <c r="A239" s="155" t="s">
        <v>1370</v>
      </c>
      <c r="B239" s="28" t="s">
        <v>552</v>
      </c>
      <c r="C239" s="26" t="s">
        <v>121</v>
      </c>
      <c r="D239" s="149"/>
      <c r="E239" s="149" t="s">
        <v>253</v>
      </c>
      <c r="F239" s="75" t="s">
        <v>29</v>
      </c>
      <c r="G239" s="85">
        <v>1.32</v>
      </c>
      <c r="H239" s="175">
        <v>48.71</v>
      </c>
      <c r="I239" s="86">
        <f>IF(H239=" ",0,ROUND(G239*H239,2))</f>
        <v>64.3</v>
      </c>
    </row>
    <row r="240" spans="1:9" ht="38.25">
      <c r="A240" s="155" t="s">
        <v>467</v>
      </c>
      <c r="B240" s="28" t="s">
        <v>552</v>
      </c>
      <c r="C240" s="26" t="s">
        <v>99</v>
      </c>
      <c r="D240" s="149"/>
      <c r="E240" s="149" t="s">
        <v>102</v>
      </c>
      <c r="F240" s="75" t="s">
        <v>30</v>
      </c>
      <c r="G240" s="85">
        <v>4.97</v>
      </c>
      <c r="H240" s="175">
        <v>7.53</v>
      </c>
      <c r="I240" s="86">
        <f t="shared" si="23"/>
        <v>37.42</v>
      </c>
    </row>
    <row r="241" spans="1:9" ht="38.25">
      <c r="A241" s="155" t="s">
        <v>467</v>
      </c>
      <c r="B241" s="28" t="s">
        <v>552</v>
      </c>
      <c r="C241" s="26" t="s">
        <v>100</v>
      </c>
      <c r="D241" s="149"/>
      <c r="E241" s="149" t="s">
        <v>471</v>
      </c>
      <c r="F241" s="75" t="s">
        <v>26</v>
      </c>
      <c r="G241" s="85">
        <v>1</v>
      </c>
      <c r="H241" s="175">
        <v>246</v>
      </c>
      <c r="I241" s="86">
        <f t="shared" si="23"/>
        <v>246</v>
      </c>
    </row>
    <row r="242" spans="1:9">
      <c r="A242" s="87"/>
      <c r="B242" s="80"/>
      <c r="C242" s="80"/>
      <c r="D242" s="80"/>
      <c r="E242" s="88"/>
      <c r="F242" s="89"/>
      <c r="G242" s="6"/>
      <c r="H242" s="90"/>
      <c r="I242" s="91"/>
    </row>
    <row r="243" spans="1:9">
      <c r="A243" s="92" t="s">
        <v>15</v>
      </c>
      <c r="B243" s="81"/>
      <c r="C243" s="4"/>
      <c r="D243" s="80"/>
      <c r="E243" s="88"/>
      <c r="F243" s="5"/>
      <c r="G243" s="3"/>
      <c r="H243" s="93"/>
      <c r="I243" s="94"/>
    </row>
    <row r="244" spans="1:9">
      <c r="A244" s="95" t="s">
        <v>696</v>
      </c>
      <c r="B244" s="96"/>
      <c r="C244" s="97"/>
      <c r="D244" s="97"/>
      <c r="E244" s="327" t="s">
        <v>16</v>
      </c>
      <c r="F244" s="327"/>
      <c r="G244" s="327"/>
      <c r="H244" s="327"/>
      <c r="I244" s="98">
        <f>SUM(I235:I241)</f>
        <v>567.07000000000005</v>
      </c>
    </row>
    <row r="247" spans="1:9" ht="36" customHeight="1">
      <c r="A247" s="158"/>
      <c r="B247" s="160"/>
      <c r="C247" s="99" t="s">
        <v>695</v>
      </c>
      <c r="D247" s="328" t="s">
        <v>723</v>
      </c>
      <c r="E247" s="329"/>
      <c r="F247" s="329"/>
      <c r="G247" s="330"/>
      <c r="H247" s="183" t="s">
        <v>724</v>
      </c>
      <c r="I247" s="184">
        <f>I256</f>
        <v>500.14</v>
      </c>
    </row>
    <row r="248" spans="1:9">
      <c r="A248" s="159"/>
      <c r="B248" s="79"/>
      <c r="C248" s="82"/>
      <c r="D248" s="82"/>
      <c r="E248" s="83"/>
      <c r="F248" s="83"/>
      <c r="G248" s="83"/>
      <c r="H248" s="83"/>
      <c r="I248" s="84"/>
    </row>
    <row r="249" spans="1:9" ht="15.75">
      <c r="A249" s="76" t="s">
        <v>10</v>
      </c>
      <c r="B249" s="76" t="s">
        <v>407</v>
      </c>
      <c r="C249" s="76" t="s">
        <v>8</v>
      </c>
      <c r="D249" s="150"/>
      <c r="E249" s="151" t="s">
        <v>11</v>
      </c>
      <c r="F249" s="77" t="s">
        <v>404</v>
      </c>
      <c r="G249" s="78" t="s">
        <v>12</v>
      </c>
      <c r="H249" s="76" t="s">
        <v>13</v>
      </c>
      <c r="I249" s="78" t="s">
        <v>14</v>
      </c>
    </row>
    <row r="250" spans="1:9" ht="25.5">
      <c r="A250" s="152" t="s">
        <v>445</v>
      </c>
      <c r="B250" s="153" t="s">
        <v>1341</v>
      </c>
      <c r="C250" s="154">
        <v>88267</v>
      </c>
      <c r="D250" s="149"/>
      <c r="E250" s="148" t="s">
        <v>43</v>
      </c>
      <c r="F250" s="75" t="s">
        <v>33</v>
      </c>
      <c r="G250" s="85">
        <v>0.16669999999999999</v>
      </c>
      <c r="H250" s="175">
        <v>24.51</v>
      </c>
      <c r="I250" s="86">
        <f>IF(H250=" ",0,ROUND(G250*H250,2))</f>
        <v>4.09</v>
      </c>
    </row>
    <row r="251" spans="1:9" ht="25.5">
      <c r="A251" s="155" t="s">
        <v>445</v>
      </c>
      <c r="B251" s="28" t="s">
        <v>1341</v>
      </c>
      <c r="C251" s="26">
        <v>88316</v>
      </c>
      <c r="D251" s="149"/>
      <c r="E251" s="149" t="s">
        <v>34</v>
      </c>
      <c r="F251" s="75" t="s">
        <v>33</v>
      </c>
      <c r="G251" s="85">
        <v>5.2499999999999998E-2</v>
      </c>
      <c r="H251" s="175">
        <v>18.53</v>
      </c>
      <c r="I251" s="86">
        <f t="shared" ref="I251:I253" si="24">IF(H251=" ",0,ROUND(G251*H251,2))</f>
        <v>0.97</v>
      </c>
    </row>
    <row r="252" spans="1:9" ht="25.5">
      <c r="A252" s="155" t="s">
        <v>446</v>
      </c>
      <c r="B252" s="28" t="s">
        <v>1341</v>
      </c>
      <c r="C252" s="26">
        <v>3146</v>
      </c>
      <c r="D252" s="149"/>
      <c r="E252" s="149" t="s">
        <v>334</v>
      </c>
      <c r="F252" s="75" t="s">
        <v>75</v>
      </c>
      <c r="G252" s="85">
        <v>2.1000000000000001E-2</v>
      </c>
      <c r="H252" s="175">
        <v>3.93</v>
      </c>
      <c r="I252" s="86">
        <f t="shared" si="24"/>
        <v>0.08</v>
      </c>
    </row>
    <row r="253" spans="1:9" ht="25.5">
      <c r="A253" s="155" t="s">
        <v>408</v>
      </c>
      <c r="B253" s="28" t="s">
        <v>406</v>
      </c>
      <c r="C253" s="26"/>
      <c r="D253" s="149"/>
      <c r="E253" s="187" t="s">
        <v>725</v>
      </c>
      <c r="F253" s="75" t="s">
        <v>75</v>
      </c>
      <c r="G253" s="85">
        <v>1</v>
      </c>
      <c r="H253" s="175">
        <v>495</v>
      </c>
      <c r="I253" s="86">
        <f t="shared" si="24"/>
        <v>495</v>
      </c>
    </row>
    <row r="254" spans="1:9">
      <c r="A254" s="87"/>
      <c r="B254" s="80"/>
      <c r="C254" s="80"/>
      <c r="D254" s="80"/>
      <c r="E254" s="88"/>
      <c r="F254" s="89"/>
      <c r="G254" s="6"/>
      <c r="H254" s="90"/>
      <c r="I254" s="91"/>
    </row>
    <row r="255" spans="1:9">
      <c r="A255" s="92" t="s">
        <v>15</v>
      </c>
      <c r="B255" s="81"/>
      <c r="C255" s="4"/>
      <c r="D255" s="80"/>
      <c r="E255" s="88"/>
      <c r="F255" s="5"/>
      <c r="G255" s="3"/>
      <c r="H255" s="93"/>
      <c r="I255" s="94"/>
    </row>
    <row r="256" spans="1:9">
      <c r="A256" s="95"/>
      <c r="B256" s="96"/>
      <c r="C256" s="97"/>
      <c r="D256" s="97"/>
      <c r="E256" s="327" t="s">
        <v>16</v>
      </c>
      <c r="F256" s="327"/>
      <c r="G256" s="327"/>
      <c r="H256" s="327"/>
      <c r="I256" s="98">
        <f>SUM(I250:I253)</f>
        <v>500.14</v>
      </c>
    </row>
    <row r="259" spans="1:9" ht="60" customHeight="1">
      <c r="A259" s="158"/>
      <c r="B259" s="160"/>
      <c r="C259" s="99" t="s">
        <v>722</v>
      </c>
      <c r="D259" s="328" t="s">
        <v>745</v>
      </c>
      <c r="E259" s="329"/>
      <c r="F259" s="329"/>
      <c r="G259" s="330"/>
      <c r="H259" s="183" t="s">
        <v>724</v>
      </c>
      <c r="I259" s="184">
        <f>I273</f>
        <v>1630.94</v>
      </c>
    </row>
    <row r="260" spans="1:9">
      <c r="A260" s="159"/>
      <c r="B260" s="79"/>
      <c r="C260" s="82"/>
      <c r="D260" s="82"/>
      <c r="E260" s="83"/>
      <c r="F260" s="83"/>
      <c r="G260" s="83"/>
      <c r="H260" s="83"/>
      <c r="I260" s="84"/>
    </row>
    <row r="261" spans="1:9" ht="15.75">
      <c r="A261" s="76" t="s">
        <v>10</v>
      </c>
      <c r="B261" s="76" t="s">
        <v>407</v>
      </c>
      <c r="C261" s="76" t="s">
        <v>8</v>
      </c>
      <c r="D261" s="150"/>
      <c r="E261" s="151" t="s">
        <v>11</v>
      </c>
      <c r="F261" s="77" t="s">
        <v>404</v>
      </c>
      <c r="G261" s="78" t="s">
        <v>12</v>
      </c>
      <c r="H261" s="76" t="s">
        <v>13</v>
      </c>
      <c r="I261" s="78" t="s">
        <v>14</v>
      </c>
    </row>
    <row r="262" spans="1:9" ht="25.5">
      <c r="A262" s="152" t="s">
        <v>445</v>
      </c>
      <c r="B262" s="153" t="s">
        <v>1341</v>
      </c>
      <c r="C262" s="154">
        <v>88315</v>
      </c>
      <c r="D262" s="149"/>
      <c r="E262" s="148" t="s">
        <v>44</v>
      </c>
      <c r="F262" s="75" t="s">
        <v>33</v>
      </c>
      <c r="G262" s="85">
        <v>1</v>
      </c>
      <c r="H262" s="175">
        <v>25.06</v>
      </c>
      <c r="I262" s="86">
        <f>IF(H262=" ",0,ROUND(G262*H262,2))</f>
        <v>25.06</v>
      </c>
    </row>
    <row r="263" spans="1:9" ht="25.5">
      <c r="A263" s="155" t="s">
        <v>445</v>
      </c>
      <c r="B263" s="28" t="s">
        <v>1341</v>
      </c>
      <c r="C263" s="26">
        <v>88316</v>
      </c>
      <c r="D263" s="149"/>
      <c r="E263" s="149" t="s">
        <v>34</v>
      </c>
      <c r="F263" s="75" t="s">
        <v>33</v>
      </c>
      <c r="G263" s="85">
        <v>1</v>
      </c>
      <c r="H263" s="175">
        <v>18.53</v>
      </c>
      <c r="I263" s="86">
        <f t="shared" ref="I263:I270" si="25">IF(H263=" ",0,ROUND(G263*H263,2))</f>
        <v>18.53</v>
      </c>
    </row>
    <row r="264" spans="1:9" ht="25.5">
      <c r="A264" s="155" t="s">
        <v>408</v>
      </c>
      <c r="B264" s="28" t="s">
        <v>406</v>
      </c>
      <c r="C264" s="26"/>
      <c r="D264" s="149"/>
      <c r="E264" s="187" t="s">
        <v>742</v>
      </c>
      <c r="F264" s="75" t="s">
        <v>724</v>
      </c>
      <c r="G264" s="85">
        <v>1</v>
      </c>
      <c r="H264" s="175">
        <v>858.63333333333333</v>
      </c>
      <c r="I264" s="86">
        <f t="shared" si="25"/>
        <v>858.63</v>
      </c>
    </row>
    <row r="265" spans="1:9" ht="63.75">
      <c r="A265" s="155" t="s">
        <v>446</v>
      </c>
      <c r="B265" s="28" t="s">
        <v>1341</v>
      </c>
      <c r="C265" s="26">
        <v>38179</v>
      </c>
      <c r="D265" s="149"/>
      <c r="E265" s="149" t="s">
        <v>548</v>
      </c>
      <c r="F265" s="75" t="s">
        <v>75</v>
      </c>
      <c r="G265" s="85">
        <v>1</v>
      </c>
      <c r="H265" s="175">
        <v>48.4</v>
      </c>
      <c r="I265" s="86">
        <f t="shared" si="25"/>
        <v>48.4</v>
      </c>
    </row>
    <row r="266" spans="1:9" ht="89.25">
      <c r="A266" s="155" t="s">
        <v>1371</v>
      </c>
      <c r="B266" s="28" t="s">
        <v>552</v>
      </c>
      <c r="C266" s="26" t="s">
        <v>457</v>
      </c>
      <c r="D266" s="149"/>
      <c r="E266" s="149" t="s">
        <v>463</v>
      </c>
      <c r="F266" s="75" t="s">
        <v>57</v>
      </c>
      <c r="G266" s="85">
        <v>2</v>
      </c>
      <c r="H266" s="175">
        <v>118.2972</v>
      </c>
      <c r="I266" s="86">
        <f t="shared" si="25"/>
        <v>236.59</v>
      </c>
    </row>
    <row r="267" spans="1:9" ht="63.75">
      <c r="A267" s="155" t="s">
        <v>446</v>
      </c>
      <c r="B267" s="28" t="s">
        <v>1341</v>
      </c>
      <c r="C267" s="26">
        <v>43613</v>
      </c>
      <c r="D267" s="149"/>
      <c r="E267" s="149" t="s">
        <v>546</v>
      </c>
      <c r="F267" s="75" t="s">
        <v>82</v>
      </c>
      <c r="G267" s="85">
        <v>1</v>
      </c>
      <c r="H267" s="175">
        <v>77.069999999999993</v>
      </c>
      <c r="I267" s="86">
        <f t="shared" ref="I267" si="26">IF(H267=" ",0,ROUND(G267*H267,2))</f>
        <v>77.069999999999993</v>
      </c>
    </row>
    <row r="268" spans="1:9" ht="51">
      <c r="A268" s="155" t="s">
        <v>446</v>
      </c>
      <c r="B268" s="28" t="s">
        <v>1341</v>
      </c>
      <c r="C268" s="26">
        <v>7568</v>
      </c>
      <c r="D268" s="149"/>
      <c r="E268" s="149" t="s">
        <v>321</v>
      </c>
      <c r="F268" s="75" t="s">
        <v>75</v>
      </c>
      <c r="G268" s="85">
        <v>4</v>
      </c>
      <c r="H268" s="175">
        <v>0.73</v>
      </c>
      <c r="I268" s="86">
        <f t="shared" si="25"/>
        <v>2.92</v>
      </c>
    </row>
    <row r="269" spans="1:9" ht="25.5">
      <c r="A269" s="155" t="s">
        <v>446</v>
      </c>
      <c r="B269" s="28" t="s">
        <v>1341</v>
      </c>
      <c r="C269" s="26">
        <v>4791</v>
      </c>
      <c r="D269" s="149"/>
      <c r="E269" s="149" t="s">
        <v>313</v>
      </c>
      <c r="F269" s="75" t="s">
        <v>79</v>
      </c>
      <c r="G269" s="85">
        <v>0.14399999999999999</v>
      </c>
      <c r="H269" s="175">
        <v>49.33</v>
      </c>
      <c r="I269" s="86">
        <f t="shared" ref="I269" si="27">IF(H269=" ",0,ROUND(G269*H269,2))</f>
        <v>7.1</v>
      </c>
    </row>
    <row r="270" spans="1:9" ht="25.5">
      <c r="A270" s="155" t="s">
        <v>408</v>
      </c>
      <c r="B270" s="28" t="s">
        <v>406</v>
      </c>
      <c r="C270" s="26"/>
      <c r="D270" s="149"/>
      <c r="E270" s="187" t="s">
        <v>743</v>
      </c>
      <c r="F270" s="75" t="s">
        <v>724</v>
      </c>
      <c r="G270" s="85">
        <v>2</v>
      </c>
      <c r="H270" s="175">
        <v>178.32000000000002</v>
      </c>
      <c r="I270" s="86">
        <f t="shared" si="25"/>
        <v>356.64</v>
      </c>
    </row>
    <row r="271" spans="1:9">
      <c r="A271" s="87"/>
      <c r="B271" s="80"/>
      <c r="C271" s="80"/>
      <c r="D271" s="80"/>
      <c r="E271" s="88"/>
      <c r="F271" s="89"/>
      <c r="G271" s="6"/>
      <c r="H271" s="90"/>
      <c r="I271" s="91"/>
    </row>
    <row r="272" spans="1:9">
      <c r="A272" s="92" t="s">
        <v>15</v>
      </c>
      <c r="B272" s="81"/>
      <c r="C272" s="4"/>
      <c r="D272" s="80"/>
      <c r="E272" s="88"/>
      <c r="F272" s="5"/>
      <c r="G272" s="3"/>
      <c r="H272" s="93"/>
      <c r="I272" s="94"/>
    </row>
    <row r="273" spans="1:9">
      <c r="A273" s="95"/>
      <c r="B273" s="96"/>
      <c r="C273" s="97"/>
      <c r="D273" s="97"/>
      <c r="E273" s="327" t="s">
        <v>16</v>
      </c>
      <c r="F273" s="327"/>
      <c r="G273" s="327"/>
      <c r="H273" s="327"/>
      <c r="I273" s="98">
        <f>SUM(I262:I270)</f>
        <v>1630.94</v>
      </c>
    </row>
    <row r="276" spans="1:9" ht="75" customHeight="1">
      <c r="A276" s="158"/>
      <c r="B276" s="160"/>
      <c r="C276" s="99" t="s">
        <v>741</v>
      </c>
      <c r="D276" s="328" t="s">
        <v>750</v>
      </c>
      <c r="E276" s="329"/>
      <c r="F276" s="329"/>
      <c r="G276" s="330"/>
      <c r="H276" s="183" t="s">
        <v>26</v>
      </c>
      <c r="I276" s="184">
        <f>I283</f>
        <v>781.64</v>
      </c>
    </row>
    <row r="277" spans="1:9">
      <c r="A277" s="159"/>
      <c r="B277" s="79"/>
      <c r="C277" s="82"/>
      <c r="D277" s="82"/>
      <c r="E277" s="83"/>
      <c r="F277" s="83"/>
      <c r="G277" s="83"/>
      <c r="H277" s="83"/>
      <c r="I277" s="84"/>
    </row>
    <row r="278" spans="1:9" ht="15.75">
      <c r="A278" s="76" t="s">
        <v>10</v>
      </c>
      <c r="B278" s="76" t="s">
        <v>407</v>
      </c>
      <c r="C278" s="76" t="s">
        <v>8</v>
      </c>
      <c r="D278" s="150"/>
      <c r="E278" s="151" t="s">
        <v>11</v>
      </c>
      <c r="F278" s="77" t="s">
        <v>404</v>
      </c>
      <c r="G278" s="78" t="s">
        <v>12</v>
      </c>
      <c r="H278" s="76" t="s">
        <v>13</v>
      </c>
      <c r="I278" s="78" t="s">
        <v>14</v>
      </c>
    </row>
    <row r="279" spans="1:9" ht="51">
      <c r="A279" s="152" t="s">
        <v>445</v>
      </c>
      <c r="B279" s="153" t="s">
        <v>1341</v>
      </c>
      <c r="C279" s="154">
        <v>91341</v>
      </c>
      <c r="D279" s="149"/>
      <c r="E279" s="148" t="s">
        <v>108</v>
      </c>
      <c r="F279" s="75" t="s">
        <v>26</v>
      </c>
      <c r="G279" s="85">
        <v>1</v>
      </c>
      <c r="H279" s="175">
        <v>666.86</v>
      </c>
      <c r="I279" s="86">
        <f>IF(H279=" ",0,ROUND(G279*H279,2))</f>
        <v>666.86</v>
      </c>
    </row>
    <row r="280" spans="1:9" ht="63.75">
      <c r="A280" s="155" t="s">
        <v>445</v>
      </c>
      <c r="B280" s="28" t="s">
        <v>1341</v>
      </c>
      <c r="C280" s="26">
        <v>90830</v>
      </c>
      <c r="D280" s="149"/>
      <c r="E280" s="149" t="s">
        <v>104</v>
      </c>
      <c r="F280" s="75" t="s">
        <v>57</v>
      </c>
      <c r="G280" s="85">
        <v>0.70028011204481788</v>
      </c>
      <c r="H280" s="175">
        <v>163.9</v>
      </c>
      <c r="I280" s="86">
        <f t="shared" ref="I280" si="28">IF(H280=" ",0,ROUND(G280*H280,2))</f>
        <v>114.78</v>
      </c>
    </row>
    <row r="281" spans="1:9">
      <c r="A281" s="87"/>
      <c r="B281" s="80"/>
      <c r="C281" s="80"/>
      <c r="D281" s="80"/>
      <c r="E281" s="88"/>
      <c r="F281" s="89"/>
      <c r="G281" s="6"/>
      <c r="H281" s="90"/>
      <c r="I281" s="91"/>
    </row>
    <row r="282" spans="1:9">
      <c r="A282" s="92" t="s">
        <v>15</v>
      </c>
      <c r="B282" s="81"/>
      <c r="C282" s="4"/>
      <c r="D282" s="80"/>
      <c r="E282" s="88"/>
      <c r="F282" s="5"/>
      <c r="G282" s="3"/>
      <c r="H282" s="93"/>
      <c r="I282" s="94"/>
    </row>
    <row r="283" spans="1:9">
      <c r="A283" s="95"/>
      <c r="B283" s="96"/>
      <c r="C283" s="97"/>
      <c r="D283" s="97"/>
      <c r="E283" s="327" t="s">
        <v>16</v>
      </c>
      <c r="F283" s="327"/>
      <c r="G283" s="327"/>
      <c r="H283" s="327"/>
      <c r="I283" s="98">
        <f>SUM(I279:I280)</f>
        <v>781.64</v>
      </c>
    </row>
    <row r="286" spans="1:9" ht="75" customHeight="1">
      <c r="A286" s="158"/>
      <c r="B286" s="160"/>
      <c r="C286" s="99" t="s">
        <v>746</v>
      </c>
      <c r="D286" s="328" t="s">
        <v>957</v>
      </c>
      <c r="E286" s="329"/>
      <c r="F286" s="329"/>
      <c r="G286" s="330"/>
      <c r="H286" s="183" t="s">
        <v>26</v>
      </c>
      <c r="I286" s="184">
        <f>I293</f>
        <v>753.66</v>
      </c>
    </row>
    <row r="287" spans="1:9">
      <c r="A287" s="159"/>
      <c r="B287" s="79"/>
      <c r="C287" s="82"/>
      <c r="D287" s="82"/>
      <c r="E287" s="83"/>
      <c r="F287" s="83"/>
      <c r="G287" s="83"/>
      <c r="H287" s="83"/>
      <c r="I287" s="84"/>
    </row>
    <row r="288" spans="1:9" ht="15.75">
      <c r="A288" s="76" t="s">
        <v>10</v>
      </c>
      <c r="B288" s="76" t="s">
        <v>407</v>
      </c>
      <c r="C288" s="76" t="s">
        <v>8</v>
      </c>
      <c r="D288" s="150"/>
      <c r="E288" s="151" t="s">
        <v>11</v>
      </c>
      <c r="F288" s="77" t="s">
        <v>404</v>
      </c>
      <c r="G288" s="78" t="s">
        <v>12</v>
      </c>
      <c r="H288" s="76" t="s">
        <v>13</v>
      </c>
      <c r="I288" s="78" t="s">
        <v>14</v>
      </c>
    </row>
    <row r="289" spans="1:9" ht="51">
      <c r="A289" s="152" t="s">
        <v>445</v>
      </c>
      <c r="B289" s="153" t="s">
        <v>1341</v>
      </c>
      <c r="C289" s="154">
        <v>91341</v>
      </c>
      <c r="D289" s="149"/>
      <c r="E289" s="148" t="s">
        <v>108</v>
      </c>
      <c r="F289" s="75" t="s">
        <v>26</v>
      </c>
      <c r="G289" s="85">
        <v>1</v>
      </c>
      <c r="H289" s="175">
        <v>666.86</v>
      </c>
      <c r="I289" s="86">
        <f>IF(H289=" ",0,ROUND(G289*H289,2))</f>
        <v>666.86</v>
      </c>
    </row>
    <row r="290" spans="1:9" ht="25.5">
      <c r="A290" s="155" t="s">
        <v>445</v>
      </c>
      <c r="B290" s="28" t="s">
        <v>1341</v>
      </c>
      <c r="C290" s="26">
        <v>100705</v>
      </c>
      <c r="D290" s="149"/>
      <c r="E290" s="149" t="s">
        <v>109</v>
      </c>
      <c r="F290" s="75" t="s">
        <v>57</v>
      </c>
      <c r="G290" s="85">
        <v>1.0593220338983051</v>
      </c>
      <c r="H290" s="175">
        <v>81.94</v>
      </c>
      <c r="I290" s="86">
        <f t="shared" ref="I290" si="29">IF(H290=" ",0,ROUND(G290*H290,2))</f>
        <v>86.8</v>
      </c>
    </row>
    <row r="291" spans="1:9">
      <c r="A291" s="87"/>
      <c r="B291" s="80"/>
      <c r="C291" s="80"/>
      <c r="D291" s="80"/>
      <c r="E291" s="88"/>
      <c r="F291" s="89"/>
      <c r="G291" s="6"/>
      <c r="H291" s="90"/>
      <c r="I291" s="91"/>
    </row>
    <row r="292" spans="1:9">
      <c r="A292" s="92" t="s">
        <v>15</v>
      </c>
      <c r="B292" s="81"/>
      <c r="C292" s="4"/>
      <c r="D292" s="80"/>
      <c r="E292" s="88"/>
      <c r="F292" s="5"/>
      <c r="G292" s="3"/>
      <c r="H292" s="93"/>
      <c r="I292" s="94"/>
    </row>
    <row r="293" spans="1:9">
      <c r="A293" s="95"/>
      <c r="B293" s="96"/>
      <c r="C293" s="97"/>
      <c r="D293" s="97"/>
      <c r="E293" s="327" t="s">
        <v>16</v>
      </c>
      <c r="F293" s="327"/>
      <c r="G293" s="327"/>
      <c r="H293" s="327"/>
      <c r="I293" s="98">
        <f>SUM(I289:I290)</f>
        <v>753.66</v>
      </c>
    </row>
    <row r="296" spans="1:9" ht="75" customHeight="1">
      <c r="A296" s="158"/>
      <c r="B296" s="160"/>
      <c r="C296" s="99" t="s">
        <v>748</v>
      </c>
      <c r="D296" s="328" t="s">
        <v>753</v>
      </c>
      <c r="E296" s="329"/>
      <c r="F296" s="329"/>
      <c r="G296" s="330"/>
      <c r="H296" s="183" t="s">
        <v>26</v>
      </c>
      <c r="I296" s="184">
        <f>I308</f>
        <v>588.06999999999994</v>
      </c>
    </row>
    <row r="297" spans="1:9">
      <c r="A297" s="159"/>
      <c r="B297" s="79"/>
      <c r="C297" s="82"/>
      <c r="D297" s="82"/>
      <c r="E297" s="83"/>
      <c r="F297" s="83"/>
      <c r="G297" s="83"/>
      <c r="H297" s="83"/>
      <c r="I297" s="84"/>
    </row>
    <row r="298" spans="1:9" ht="15.75">
      <c r="A298" s="76" t="s">
        <v>10</v>
      </c>
      <c r="B298" s="76" t="s">
        <v>407</v>
      </c>
      <c r="C298" s="76" t="s">
        <v>8</v>
      </c>
      <c r="D298" s="150"/>
      <c r="E298" s="151" t="s">
        <v>11</v>
      </c>
      <c r="F298" s="77" t="s">
        <v>404</v>
      </c>
      <c r="G298" s="78" t="s">
        <v>12</v>
      </c>
      <c r="H298" s="76" t="s">
        <v>13</v>
      </c>
      <c r="I298" s="78" t="s">
        <v>14</v>
      </c>
    </row>
    <row r="299" spans="1:9" ht="25.5">
      <c r="A299" s="152" t="s">
        <v>445</v>
      </c>
      <c r="B299" s="153" t="s">
        <v>1341</v>
      </c>
      <c r="C299" s="154">
        <v>88316</v>
      </c>
      <c r="D299" s="149"/>
      <c r="E299" s="148" t="s">
        <v>34</v>
      </c>
      <c r="F299" s="75" t="s">
        <v>33</v>
      </c>
      <c r="G299" s="85">
        <v>4</v>
      </c>
      <c r="H299" s="175">
        <v>18.53</v>
      </c>
      <c r="I299" s="86">
        <f>IF(H299=" ",0,ROUND(G299*H299,2))</f>
        <v>74.12</v>
      </c>
    </row>
    <row r="300" spans="1:9" ht="25.5">
      <c r="A300" s="155" t="s">
        <v>445</v>
      </c>
      <c r="B300" s="28" t="s">
        <v>1341</v>
      </c>
      <c r="C300" s="26">
        <v>88325</v>
      </c>
      <c r="D300" s="149"/>
      <c r="E300" s="149" t="s">
        <v>51</v>
      </c>
      <c r="F300" s="75" t="s">
        <v>33</v>
      </c>
      <c r="G300" s="85">
        <v>4</v>
      </c>
      <c r="H300" s="175">
        <v>20.440000000000001</v>
      </c>
      <c r="I300" s="86">
        <f t="shared" ref="I300:I305" si="30">IF(H300=" ",0,ROUND(G300*H300,2))</f>
        <v>81.760000000000005</v>
      </c>
    </row>
    <row r="301" spans="1:9" ht="102">
      <c r="A301" s="155" t="s">
        <v>446</v>
      </c>
      <c r="B301" s="28" t="s">
        <v>1341</v>
      </c>
      <c r="C301" s="26">
        <v>3104</v>
      </c>
      <c r="D301" s="149"/>
      <c r="E301" s="149" t="s">
        <v>326</v>
      </c>
      <c r="F301" s="75" t="s">
        <v>82</v>
      </c>
      <c r="G301" s="85">
        <v>0.52910052910052907</v>
      </c>
      <c r="H301" s="175">
        <v>147.38999999999999</v>
      </c>
      <c r="I301" s="86">
        <f t="shared" si="30"/>
        <v>77.98</v>
      </c>
    </row>
    <row r="302" spans="1:9" ht="25.5">
      <c r="A302" s="155" t="s">
        <v>446</v>
      </c>
      <c r="B302" s="28" t="s">
        <v>1341</v>
      </c>
      <c r="C302" s="26">
        <v>10506</v>
      </c>
      <c r="D302" s="149"/>
      <c r="E302" s="149" t="s">
        <v>387</v>
      </c>
      <c r="F302" s="75" t="s">
        <v>77</v>
      </c>
      <c r="G302" s="85">
        <v>1</v>
      </c>
      <c r="H302" s="175">
        <v>156.66999999999999</v>
      </c>
      <c r="I302" s="86">
        <f t="shared" si="30"/>
        <v>156.66999999999999</v>
      </c>
    </row>
    <row r="303" spans="1:9" ht="25.5">
      <c r="A303" s="155" t="s">
        <v>446</v>
      </c>
      <c r="B303" s="28" t="s">
        <v>1341</v>
      </c>
      <c r="C303" s="26">
        <v>34360</v>
      </c>
      <c r="D303" s="149"/>
      <c r="E303" s="149" t="s">
        <v>353</v>
      </c>
      <c r="F303" s="75" t="s">
        <v>79</v>
      </c>
      <c r="G303" s="85">
        <v>2.5912857142857142</v>
      </c>
      <c r="H303" s="175">
        <v>61.23</v>
      </c>
      <c r="I303" s="86">
        <f t="shared" si="30"/>
        <v>158.66</v>
      </c>
    </row>
    <row r="304" spans="1:9" ht="25.5">
      <c r="A304" s="155" t="s">
        <v>446</v>
      </c>
      <c r="B304" s="28" t="s">
        <v>1341</v>
      </c>
      <c r="C304" s="26">
        <v>39961</v>
      </c>
      <c r="D304" s="149"/>
      <c r="E304" s="149" t="s">
        <v>365</v>
      </c>
      <c r="F304" s="75" t="s">
        <v>75</v>
      </c>
      <c r="G304" s="85">
        <v>0.2</v>
      </c>
      <c r="H304" s="175">
        <v>20.28</v>
      </c>
      <c r="I304" s="86">
        <f t="shared" ref="I304" si="31">IF(H304=" ",0,ROUND(G304*H304,2))</f>
        <v>4.0599999999999996</v>
      </c>
    </row>
    <row r="305" spans="1:9" ht="25.5">
      <c r="A305" s="155" t="s">
        <v>408</v>
      </c>
      <c r="B305" s="28" t="s">
        <v>406</v>
      </c>
      <c r="C305" s="26"/>
      <c r="D305" s="149"/>
      <c r="E305" s="187" t="s">
        <v>752</v>
      </c>
      <c r="F305" s="75" t="s">
        <v>724</v>
      </c>
      <c r="G305" s="85">
        <v>0.59523809523809523</v>
      </c>
      <c r="H305" s="175">
        <v>58.5</v>
      </c>
      <c r="I305" s="86">
        <f t="shared" si="30"/>
        <v>34.82</v>
      </c>
    </row>
    <row r="306" spans="1:9">
      <c r="A306" s="87"/>
      <c r="B306" s="80"/>
      <c r="C306" s="80"/>
      <c r="D306" s="80"/>
      <c r="E306" s="88"/>
      <c r="F306" s="89"/>
      <c r="G306" s="6"/>
      <c r="H306" s="90"/>
      <c r="I306" s="91"/>
    </row>
    <row r="307" spans="1:9">
      <c r="A307" s="92" t="s">
        <v>15</v>
      </c>
      <c r="B307" s="81"/>
      <c r="C307" s="4"/>
      <c r="D307" s="80"/>
      <c r="E307" s="88"/>
      <c r="F307" s="5"/>
      <c r="G307" s="3"/>
      <c r="H307" s="93"/>
      <c r="I307" s="94"/>
    </row>
    <row r="308" spans="1:9">
      <c r="A308" s="95" t="s">
        <v>977</v>
      </c>
      <c r="B308" s="96"/>
      <c r="C308" s="97"/>
      <c r="D308" s="97"/>
      <c r="E308" s="327" t="s">
        <v>16</v>
      </c>
      <c r="F308" s="327"/>
      <c r="G308" s="327"/>
      <c r="H308" s="327"/>
      <c r="I308" s="98">
        <f>SUM(I299:I305)</f>
        <v>588.06999999999994</v>
      </c>
    </row>
    <row r="311" spans="1:9" ht="45" customHeight="1">
      <c r="A311" s="158"/>
      <c r="B311" s="160"/>
      <c r="C311" s="99" t="s">
        <v>751</v>
      </c>
      <c r="D311" s="328" t="s">
        <v>788</v>
      </c>
      <c r="E311" s="329"/>
      <c r="F311" s="329"/>
      <c r="G311" s="330"/>
      <c r="H311" s="183" t="s">
        <v>724</v>
      </c>
      <c r="I311" s="184">
        <f>I319</f>
        <v>1433.2900000000002</v>
      </c>
    </row>
    <row r="312" spans="1:9">
      <c r="A312" s="159"/>
      <c r="B312" s="79"/>
      <c r="C312" s="82"/>
      <c r="D312" s="82"/>
      <c r="E312" s="83"/>
      <c r="F312" s="83"/>
      <c r="G312" s="83"/>
      <c r="H312" s="83"/>
      <c r="I312" s="84"/>
    </row>
    <row r="313" spans="1:9" ht="15.75">
      <c r="A313" s="76" t="s">
        <v>10</v>
      </c>
      <c r="B313" s="76" t="s">
        <v>407</v>
      </c>
      <c r="C313" s="76" t="s">
        <v>8</v>
      </c>
      <c r="D313" s="150"/>
      <c r="E313" s="151" t="s">
        <v>11</v>
      </c>
      <c r="F313" s="77" t="s">
        <v>404</v>
      </c>
      <c r="G313" s="78" t="s">
        <v>12</v>
      </c>
      <c r="H313" s="76" t="s">
        <v>13</v>
      </c>
      <c r="I313" s="78" t="s">
        <v>14</v>
      </c>
    </row>
    <row r="314" spans="1:9" ht="38.25">
      <c r="A314" s="152" t="s">
        <v>445</v>
      </c>
      <c r="B314" s="153" t="s">
        <v>1341</v>
      </c>
      <c r="C314" s="154">
        <v>88248</v>
      </c>
      <c r="D314" s="149"/>
      <c r="E314" s="148" t="s">
        <v>48</v>
      </c>
      <c r="F314" s="75" t="s">
        <v>33</v>
      </c>
      <c r="G314" s="85">
        <v>0.26860000000000001</v>
      </c>
      <c r="H314" s="175">
        <v>19.82</v>
      </c>
      <c r="I314" s="86">
        <f>IF(H314=" ",0,ROUND(G314*H314,2))</f>
        <v>5.32</v>
      </c>
    </row>
    <row r="315" spans="1:9" ht="25.5">
      <c r="A315" s="155" t="s">
        <v>445</v>
      </c>
      <c r="B315" s="28" t="s">
        <v>1341</v>
      </c>
      <c r="C315" s="26">
        <v>88267</v>
      </c>
      <c r="D315" s="149"/>
      <c r="E315" s="149" t="s">
        <v>43</v>
      </c>
      <c r="F315" s="75" t="s">
        <v>33</v>
      </c>
      <c r="G315" s="85">
        <v>0.26860000000000001</v>
      </c>
      <c r="H315" s="175">
        <v>24.51</v>
      </c>
      <c r="I315" s="86">
        <f t="shared" ref="I315:I316" si="32">IF(H315=" ",0,ROUND(G315*H315,2))</f>
        <v>6.58</v>
      </c>
    </row>
    <row r="316" spans="1:9" ht="25.5">
      <c r="A316" s="155" t="s">
        <v>408</v>
      </c>
      <c r="B316" s="28" t="s">
        <v>406</v>
      </c>
      <c r="C316" s="26"/>
      <c r="D316" s="149"/>
      <c r="E316" s="187" t="s">
        <v>787</v>
      </c>
      <c r="F316" s="75" t="s">
        <v>724</v>
      </c>
      <c r="G316" s="85">
        <v>1</v>
      </c>
      <c r="H316" s="175">
        <v>1421.3866666666665</v>
      </c>
      <c r="I316" s="86">
        <f t="shared" si="32"/>
        <v>1421.39</v>
      </c>
    </row>
    <row r="317" spans="1:9">
      <c r="A317" s="87"/>
      <c r="B317" s="80"/>
      <c r="C317" s="80"/>
      <c r="D317" s="80"/>
      <c r="E317" s="88"/>
      <c r="F317" s="89"/>
      <c r="G317" s="6"/>
      <c r="H317" s="90"/>
      <c r="I317" s="91"/>
    </row>
    <row r="318" spans="1:9">
      <c r="A318" s="92" t="s">
        <v>15</v>
      </c>
      <c r="B318" s="81"/>
      <c r="C318" s="4"/>
      <c r="D318" s="80"/>
      <c r="E318" s="88"/>
      <c r="F318" s="5"/>
      <c r="G318" s="3"/>
      <c r="H318" s="93"/>
      <c r="I318" s="94"/>
    </row>
    <row r="319" spans="1:9">
      <c r="A319" s="95" t="s">
        <v>786</v>
      </c>
      <c r="B319" s="96"/>
      <c r="C319" s="97"/>
      <c r="D319" s="97"/>
      <c r="E319" s="327" t="s">
        <v>16</v>
      </c>
      <c r="F319" s="327"/>
      <c r="G319" s="327"/>
      <c r="H319" s="327"/>
      <c r="I319" s="98">
        <f>SUM(I314:I316)</f>
        <v>1433.2900000000002</v>
      </c>
    </row>
    <row r="322" spans="1:9" ht="36" customHeight="1">
      <c r="A322" s="158"/>
      <c r="B322" s="160"/>
      <c r="C322" s="99" t="s">
        <v>785</v>
      </c>
      <c r="D322" s="328" t="s">
        <v>177</v>
      </c>
      <c r="E322" s="329"/>
      <c r="F322" s="329"/>
      <c r="G322" s="330"/>
      <c r="H322" s="183" t="s">
        <v>29</v>
      </c>
      <c r="I322" s="184">
        <f>I334</f>
        <v>76.180000000000007</v>
      </c>
    </row>
    <row r="323" spans="1:9">
      <c r="A323" s="159"/>
      <c r="B323" s="79"/>
      <c r="C323" s="82"/>
      <c r="D323" s="82"/>
      <c r="E323" s="83"/>
      <c r="F323" s="83"/>
      <c r="G323" s="83"/>
      <c r="H323" s="83"/>
      <c r="I323" s="84"/>
    </row>
    <row r="324" spans="1:9" ht="15.75">
      <c r="A324" s="76" t="s">
        <v>10</v>
      </c>
      <c r="B324" s="76" t="s">
        <v>407</v>
      </c>
      <c r="C324" s="76" t="s">
        <v>8</v>
      </c>
      <c r="D324" s="150"/>
      <c r="E324" s="151" t="s">
        <v>11</v>
      </c>
      <c r="F324" s="77" t="s">
        <v>404</v>
      </c>
      <c r="G324" s="78" t="s">
        <v>12</v>
      </c>
      <c r="H324" s="76" t="s">
        <v>13</v>
      </c>
      <c r="I324" s="78" t="s">
        <v>14</v>
      </c>
    </row>
    <row r="325" spans="1:9" ht="38.25">
      <c r="A325" s="152" t="s">
        <v>445</v>
      </c>
      <c r="B325" s="153" t="s">
        <v>1341</v>
      </c>
      <c r="C325" s="154">
        <v>88248</v>
      </c>
      <c r="D325" s="149"/>
      <c r="E325" s="148" t="s">
        <v>48</v>
      </c>
      <c r="F325" s="75" t="s">
        <v>33</v>
      </c>
      <c r="G325" s="85">
        <v>0.3</v>
      </c>
      <c r="H325" s="175">
        <v>19.82</v>
      </c>
      <c r="I325" s="86">
        <f>IF(H325=" ",0,ROUND(G325*H325,2))</f>
        <v>5.95</v>
      </c>
    </row>
    <row r="326" spans="1:9" ht="25.5">
      <c r="A326" s="155" t="s">
        <v>445</v>
      </c>
      <c r="B326" s="28" t="s">
        <v>1341</v>
      </c>
      <c r="C326" s="26">
        <v>88267</v>
      </c>
      <c r="D326" s="149"/>
      <c r="E326" s="149" t="s">
        <v>43</v>
      </c>
      <c r="F326" s="75" t="s">
        <v>33</v>
      </c>
      <c r="G326" s="85">
        <v>0.3</v>
      </c>
      <c r="H326" s="175">
        <v>24.51</v>
      </c>
      <c r="I326" s="86">
        <f t="shared" ref="I326:I331" si="33">IF(H326=" ",0,ROUND(G326*H326,2))</f>
        <v>7.35</v>
      </c>
    </row>
    <row r="327" spans="1:9" ht="25.5">
      <c r="A327" s="155" t="s">
        <v>446</v>
      </c>
      <c r="B327" s="28" t="s">
        <v>1341</v>
      </c>
      <c r="C327" s="26">
        <v>13</v>
      </c>
      <c r="D327" s="149"/>
      <c r="E327" s="149" t="s">
        <v>331</v>
      </c>
      <c r="F327" s="75" t="s">
        <v>79</v>
      </c>
      <c r="G327" s="85">
        <v>3.3333E-3</v>
      </c>
      <c r="H327" s="175">
        <v>22.17</v>
      </c>
      <c r="I327" s="86">
        <f t="shared" si="33"/>
        <v>7.0000000000000007E-2</v>
      </c>
    </row>
    <row r="328" spans="1:9" ht="25.5">
      <c r="A328" s="155" t="s">
        <v>446</v>
      </c>
      <c r="B328" s="28" t="s">
        <v>1341</v>
      </c>
      <c r="C328" s="26">
        <v>20083</v>
      </c>
      <c r="D328" s="149"/>
      <c r="E328" s="149" t="s">
        <v>367</v>
      </c>
      <c r="F328" s="75" t="s">
        <v>75</v>
      </c>
      <c r="G328" s="85">
        <v>1.2999999999999999E-3</v>
      </c>
      <c r="H328" s="175">
        <v>69.739999999999995</v>
      </c>
      <c r="I328" s="86">
        <f t="shared" si="33"/>
        <v>0.09</v>
      </c>
    </row>
    <row r="329" spans="1:9" ht="25.5">
      <c r="A329" s="155" t="s">
        <v>446</v>
      </c>
      <c r="B329" s="28" t="s">
        <v>1341</v>
      </c>
      <c r="C329" s="26">
        <v>9872</v>
      </c>
      <c r="D329" s="149"/>
      <c r="E329" s="149" t="s">
        <v>385</v>
      </c>
      <c r="F329" s="75" t="s">
        <v>78</v>
      </c>
      <c r="G329" s="85">
        <v>1.1499999999999999</v>
      </c>
      <c r="H329" s="175">
        <v>54.27</v>
      </c>
      <c r="I329" s="86">
        <f t="shared" si="33"/>
        <v>62.41</v>
      </c>
    </row>
    <row r="330" spans="1:9" ht="25.5">
      <c r="A330" s="155" t="s">
        <v>446</v>
      </c>
      <c r="B330" s="28" t="s">
        <v>1341</v>
      </c>
      <c r="C330" s="26">
        <v>122</v>
      </c>
      <c r="D330" s="149"/>
      <c r="E330" s="149" t="s">
        <v>315</v>
      </c>
      <c r="F330" s="75" t="s">
        <v>75</v>
      </c>
      <c r="G330" s="85">
        <v>3.6470588235294117E-3</v>
      </c>
      <c r="H330" s="175">
        <v>61.55</v>
      </c>
      <c r="I330" s="86">
        <f t="shared" si="33"/>
        <v>0.22</v>
      </c>
    </row>
    <row r="331" spans="1:9" ht="25.5">
      <c r="A331" s="155" t="s">
        <v>446</v>
      </c>
      <c r="B331" s="28" t="s">
        <v>1341</v>
      </c>
      <c r="C331" s="26">
        <v>38383</v>
      </c>
      <c r="D331" s="149"/>
      <c r="E331" s="149" t="s">
        <v>340</v>
      </c>
      <c r="F331" s="75" t="s">
        <v>75</v>
      </c>
      <c r="G331" s="85">
        <v>3.3333300000000003E-2</v>
      </c>
      <c r="H331" s="175">
        <v>2.6</v>
      </c>
      <c r="I331" s="86">
        <f t="shared" si="33"/>
        <v>0.09</v>
      </c>
    </row>
    <row r="332" spans="1:9">
      <c r="A332" s="87"/>
      <c r="B332" s="80"/>
      <c r="C332" s="80"/>
      <c r="D332" s="80"/>
      <c r="E332" s="88"/>
      <c r="F332" s="89"/>
      <c r="G332" s="6"/>
      <c r="H332" s="90"/>
      <c r="I332" s="91"/>
    </row>
    <row r="333" spans="1:9">
      <c r="A333" s="92" t="s">
        <v>15</v>
      </c>
      <c r="B333" s="81"/>
      <c r="C333" s="4"/>
      <c r="D333" s="80"/>
      <c r="E333" s="88"/>
      <c r="F333" s="5"/>
      <c r="G333" s="3"/>
      <c r="H333" s="93"/>
      <c r="I333" s="94"/>
    </row>
    <row r="334" spans="1:9">
      <c r="A334" s="95" t="s">
        <v>806</v>
      </c>
      <c r="B334" s="96"/>
      <c r="C334" s="97"/>
      <c r="D334" s="97"/>
      <c r="E334" s="327" t="s">
        <v>16</v>
      </c>
      <c r="F334" s="327"/>
      <c r="G334" s="327"/>
      <c r="H334" s="327"/>
      <c r="I334" s="98">
        <f>SUM(I325:I331)</f>
        <v>76.180000000000007</v>
      </c>
    </row>
    <row r="337" spans="1:9" ht="36" customHeight="1">
      <c r="A337" s="158"/>
      <c r="B337" s="160"/>
      <c r="C337" s="99" t="s">
        <v>805</v>
      </c>
      <c r="D337" s="328" t="s">
        <v>176</v>
      </c>
      <c r="E337" s="329"/>
      <c r="F337" s="329"/>
      <c r="G337" s="330"/>
      <c r="H337" s="183" t="s">
        <v>29</v>
      </c>
      <c r="I337" s="184">
        <f>I349</f>
        <v>24.78</v>
      </c>
    </row>
    <row r="338" spans="1:9">
      <c r="A338" s="159"/>
      <c r="B338" s="79"/>
      <c r="C338" s="82"/>
      <c r="D338" s="82"/>
      <c r="E338" s="83"/>
      <c r="F338" s="83"/>
      <c r="G338" s="83"/>
      <c r="H338" s="83"/>
      <c r="I338" s="84"/>
    </row>
    <row r="339" spans="1:9" ht="15.75">
      <c r="A339" s="76" t="s">
        <v>10</v>
      </c>
      <c r="B339" s="76" t="s">
        <v>407</v>
      </c>
      <c r="C339" s="76" t="s">
        <v>8</v>
      </c>
      <c r="D339" s="150"/>
      <c r="E339" s="151" t="s">
        <v>11</v>
      </c>
      <c r="F339" s="77" t="s">
        <v>404</v>
      </c>
      <c r="G339" s="78" t="s">
        <v>12</v>
      </c>
      <c r="H339" s="76" t="s">
        <v>13</v>
      </c>
      <c r="I339" s="78" t="s">
        <v>14</v>
      </c>
    </row>
    <row r="340" spans="1:9" ht="38.25">
      <c r="A340" s="152" t="s">
        <v>445</v>
      </c>
      <c r="B340" s="153" t="s">
        <v>1341</v>
      </c>
      <c r="C340" s="154">
        <v>88248</v>
      </c>
      <c r="D340" s="149"/>
      <c r="E340" s="148" t="s">
        <v>48</v>
      </c>
      <c r="F340" s="75" t="s">
        <v>33</v>
      </c>
      <c r="G340" s="85">
        <v>0.18</v>
      </c>
      <c r="H340" s="175">
        <v>19.82</v>
      </c>
      <c r="I340" s="86">
        <f>IF(H340=" ",0,ROUND(G340*H340,2))</f>
        <v>3.57</v>
      </c>
    </row>
    <row r="341" spans="1:9" ht="25.5">
      <c r="A341" s="155" t="s">
        <v>445</v>
      </c>
      <c r="B341" s="28" t="s">
        <v>1341</v>
      </c>
      <c r="C341" s="26">
        <v>88267</v>
      </c>
      <c r="D341" s="149"/>
      <c r="E341" s="149" t="s">
        <v>43</v>
      </c>
      <c r="F341" s="75" t="s">
        <v>33</v>
      </c>
      <c r="G341" s="85">
        <v>0.18</v>
      </c>
      <c r="H341" s="175">
        <v>24.51</v>
      </c>
      <c r="I341" s="86">
        <f t="shared" ref="I341:I346" si="34">IF(H341=" ",0,ROUND(G341*H341,2))</f>
        <v>4.41</v>
      </c>
    </row>
    <row r="342" spans="1:9" ht="25.5">
      <c r="A342" s="155" t="s">
        <v>446</v>
      </c>
      <c r="B342" s="28" t="s">
        <v>1341</v>
      </c>
      <c r="C342" s="26">
        <v>13</v>
      </c>
      <c r="D342" s="149"/>
      <c r="E342" s="149" t="s">
        <v>331</v>
      </c>
      <c r="F342" s="75" t="s">
        <v>79</v>
      </c>
      <c r="G342" s="85">
        <v>3.3333E-3</v>
      </c>
      <c r="H342" s="175">
        <v>22.17</v>
      </c>
      <c r="I342" s="86">
        <f t="shared" si="34"/>
        <v>7.0000000000000007E-2</v>
      </c>
    </row>
    <row r="343" spans="1:9" ht="25.5">
      <c r="A343" s="155" t="s">
        <v>446</v>
      </c>
      <c r="B343" s="28" t="s">
        <v>1341</v>
      </c>
      <c r="C343" s="26">
        <v>20083</v>
      </c>
      <c r="D343" s="149"/>
      <c r="E343" s="149" t="s">
        <v>367</v>
      </c>
      <c r="F343" s="75" t="s">
        <v>75</v>
      </c>
      <c r="G343" s="85">
        <v>1.2999999999999999E-3</v>
      </c>
      <c r="H343" s="175">
        <v>69.739999999999995</v>
      </c>
      <c r="I343" s="86">
        <f t="shared" si="34"/>
        <v>0.09</v>
      </c>
    </row>
    <row r="344" spans="1:9" ht="25.5">
      <c r="A344" s="155" t="s">
        <v>446</v>
      </c>
      <c r="B344" s="28" t="s">
        <v>1341</v>
      </c>
      <c r="C344" s="26">
        <v>9875</v>
      </c>
      <c r="D344" s="149"/>
      <c r="E344" s="149" t="s">
        <v>384</v>
      </c>
      <c r="F344" s="75" t="s">
        <v>78</v>
      </c>
      <c r="G344" s="85">
        <v>1.1499999999999999</v>
      </c>
      <c r="H344" s="175">
        <v>14.31</v>
      </c>
      <c r="I344" s="86">
        <f t="shared" si="34"/>
        <v>16.46</v>
      </c>
    </row>
    <row r="345" spans="1:9" ht="25.5">
      <c r="A345" s="155" t="s">
        <v>446</v>
      </c>
      <c r="B345" s="28" t="s">
        <v>1341</v>
      </c>
      <c r="C345" s="26">
        <v>122</v>
      </c>
      <c r="D345" s="149"/>
      <c r="E345" s="149" t="s">
        <v>315</v>
      </c>
      <c r="F345" s="75" t="s">
        <v>75</v>
      </c>
      <c r="G345" s="85">
        <v>1.5E-3</v>
      </c>
      <c r="H345" s="175">
        <v>61.55</v>
      </c>
      <c r="I345" s="86">
        <f t="shared" si="34"/>
        <v>0.09</v>
      </c>
    </row>
    <row r="346" spans="1:9" ht="25.5">
      <c r="A346" s="155" t="s">
        <v>446</v>
      </c>
      <c r="B346" s="28" t="s">
        <v>1341</v>
      </c>
      <c r="C346" s="26">
        <v>38383</v>
      </c>
      <c r="D346" s="149"/>
      <c r="E346" s="149" t="s">
        <v>340</v>
      </c>
      <c r="F346" s="75" t="s">
        <v>75</v>
      </c>
      <c r="G346" s="85">
        <v>3.3333300000000003E-2</v>
      </c>
      <c r="H346" s="175">
        <v>2.6</v>
      </c>
      <c r="I346" s="86">
        <f t="shared" si="34"/>
        <v>0.09</v>
      </c>
    </row>
    <row r="347" spans="1:9">
      <c r="A347" s="87"/>
      <c r="B347" s="80"/>
      <c r="C347" s="80"/>
      <c r="D347" s="80"/>
      <c r="E347" s="88"/>
      <c r="F347" s="89"/>
      <c r="G347" s="6"/>
      <c r="H347" s="90"/>
      <c r="I347" s="91"/>
    </row>
    <row r="348" spans="1:9">
      <c r="A348" s="92" t="s">
        <v>15</v>
      </c>
      <c r="B348" s="81"/>
      <c r="C348" s="4"/>
      <c r="D348" s="80"/>
      <c r="E348" s="88"/>
      <c r="F348" s="5"/>
      <c r="G348" s="3"/>
      <c r="H348" s="93"/>
      <c r="I348" s="94"/>
    </row>
    <row r="349" spans="1:9">
      <c r="A349" s="95" t="s">
        <v>808</v>
      </c>
      <c r="B349" s="96"/>
      <c r="C349" s="97"/>
      <c r="D349" s="97"/>
      <c r="E349" s="327" t="s">
        <v>16</v>
      </c>
      <c r="F349" s="327"/>
      <c r="G349" s="327"/>
      <c r="H349" s="327"/>
      <c r="I349" s="98">
        <f>SUM(I340:I346)</f>
        <v>24.78</v>
      </c>
    </row>
    <row r="352" spans="1:9" ht="36" customHeight="1">
      <c r="A352" s="158"/>
      <c r="B352" s="160"/>
      <c r="C352" s="99" t="s">
        <v>807</v>
      </c>
      <c r="D352" s="328" t="s">
        <v>175</v>
      </c>
      <c r="E352" s="329"/>
      <c r="F352" s="329"/>
      <c r="G352" s="330"/>
      <c r="H352" s="183" t="s">
        <v>29</v>
      </c>
      <c r="I352" s="184">
        <f>I364</f>
        <v>15.190000000000001</v>
      </c>
    </row>
    <row r="353" spans="1:9">
      <c r="A353" s="159"/>
      <c r="B353" s="79"/>
      <c r="C353" s="82"/>
      <c r="D353" s="82"/>
      <c r="E353" s="83"/>
      <c r="F353" s="83"/>
      <c r="G353" s="83"/>
      <c r="H353" s="83"/>
      <c r="I353" s="84"/>
    </row>
    <row r="354" spans="1:9" ht="15.75">
      <c r="A354" s="76" t="s">
        <v>10</v>
      </c>
      <c r="B354" s="76" t="s">
        <v>407</v>
      </c>
      <c r="C354" s="76" t="s">
        <v>8</v>
      </c>
      <c r="D354" s="150"/>
      <c r="E354" s="151" t="s">
        <v>11</v>
      </c>
      <c r="F354" s="77" t="s">
        <v>404</v>
      </c>
      <c r="G354" s="78" t="s">
        <v>12</v>
      </c>
      <c r="H354" s="76" t="s">
        <v>13</v>
      </c>
      <c r="I354" s="78" t="s">
        <v>14</v>
      </c>
    </row>
    <row r="355" spans="1:9" ht="38.25">
      <c r="A355" s="152" t="s">
        <v>445</v>
      </c>
      <c r="B355" s="153" t="s">
        <v>1341</v>
      </c>
      <c r="C355" s="154">
        <v>88248</v>
      </c>
      <c r="D355" s="149"/>
      <c r="E355" s="148" t="s">
        <v>48</v>
      </c>
      <c r="F355" s="75" t="s">
        <v>33</v>
      </c>
      <c r="G355" s="85">
        <v>0.12</v>
      </c>
      <c r="H355" s="175">
        <v>19.82</v>
      </c>
      <c r="I355" s="86">
        <f>IF(H355=" ",0,ROUND(G355*H355,2))</f>
        <v>2.38</v>
      </c>
    </row>
    <row r="356" spans="1:9" ht="25.5">
      <c r="A356" s="155" t="s">
        <v>445</v>
      </c>
      <c r="B356" s="28" t="s">
        <v>1341</v>
      </c>
      <c r="C356" s="26">
        <v>88267</v>
      </c>
      <c r="D356" s="149"/>
      <c r="E356" s="149" t="s">
        <v>43</v>
      </c>
      <c r="F356" s="75" t="s">
        <v>33</v>
      </c>
      <c r="G356" s="85">
        <v>0.12</v>
      </c>
      <c r="H356" s="175">
        <v>24.51</v>
      </c>
      <c r="I356" s="86">
        <f t="shared" ref="I356:I361" si="35">IF(H356=" ",0,ROUND(G356*H356,2))</f>
        <v>2.94</v>
      </c>
    </row>
    <row r="357" spans="1:9" ht="25.5">
      <c r="A357" s="155" t="s">
        <v>446</v>
      </c>
      <c r="B357" s="28" t="s">
        <v>1341</v>
      </c>
      <c r="C357" s="26">
        <v>13</v>
      </c>
      <c r="D357" s="149"/>
      <c r="E357" s="149" t="s">
        <v>331</v>
      </c>
      <c r="F357" s="75" t="s">
        <v>79</v>
      </c>
      <c r="G357" s="85">
        <v>3.3333E-3</v>
      </c>
      <c r="H357" s="175">
        <v>22.17</v>
      </c>
      <c r="I357" s="86">
        <f t="shared" si="35"/>
        <v>7.0000000000000007E-2</v>
      </c>
    </row>
    <row r="358" spans="1:9" ht="25.5">
      <c r="A358" s="155" t="s">
        <v>446</v>
      </c>
      <c r="B358" s="28" t="s">
        <v>1341</v>
      </c>
      <c r="C358" s="26">
        <v>20083</v>
      </c>
      <c r="D358" s="149"/>
      <c r="E358" s="149" t="s">
        <v>367</v>
      </c>
      <c r="F358" s="75" t="s">
        <v>75</v>
      </c>
      <c r="G358" s="85">
        <v>1.2999999999999999E-3</v>
      </c>
      <c r="H358" s="175">
        <v>69.739999999999995</v>
      </c>
      <c r="I358" s="86">
        <f t="shared" si="35"/>
        <v>0.09</v>
      </c>
    </row>
    <row r="359" spans="1:9" ht="25.5">
      <c r="A359" s="155" t="s">
        <v>446</v>
      </c>
      <c r="B359" s="28" t="s">
        <v>1341</v>
      </c>
      <c r="C359" s="26">
        <v>9869</v>
      </c>
      <c r="D359" s="149"/>
      <c r="E359" s="149" t="s">
        <v>383</v>
      </c>
      <c r="F359" s="75" t="s">
        <v>78</v>
      </c>
      <c r="G359" s="85">
        <v>1.1499999999999999</v>
      </c>
      <c r="H359" s="175">
        <v>8.31</v>
      </c>
      <c r="I359" s="86">
        <f t="shared" si="35"/>
        <v>9.56</v>
      </c>
    </row>
    <row r="360" spans="1:9" ht="25.5">
      <c r="A360" s="155" t="s">
        <v>446</v>
      </c>
      <c r="B360" s="28" t="s">
        <v>1341</v>
      </c>
      <c r="C360" s="26">
        <v>122</v>
      </c>
      <c r="D360" s="149"/>
      <c r="E360" s="149" t="s">
        <v>315</v>
      </c>
      <c r="F360" s="75" t="s">
        <v>75</v>
      </c>
      <c r="G360" s="85">
        <v>1E-3</v>
      </c>
      <c r="H360" s="175">
        <v>61.55</v>
      </c>
      <c r="I360" s="86">
        <f t="shared" si="35"/>
        <v>0.06</v>
      </c>
    </row>
    <row r="361" spans="1:9" ht="25.5">
      <c r="A361" s="155" t="s">
        <v>446</v>
      </c>
      <c r="B361" s="28" t="s">
        <v>1341</v>
      </c>
      <c r="C361" s="26">
        <v>38383</v>
      </c>
      <c r="D361" s="149"/>
      <c r="E361" s="149" t="s">
        <v>340</v>
      </c>
      <c r="F361" s="75" t="s">
        <v>75</v>
      </c>
      <c r="G361" s="85">
        <v>3.3333300000000003E-2</v>
      </c>
      <c r="H361" s="175">
        <v>2.6</v>
      </c>
      <c r="I361" s="86">
        <f t="shared" si="35"/>
        <v>0.09</v>
      </c>
    </row>
    <row r="362" spans="1:9">
      <c r="A362" s="87"/>
      <c r="B362" s="80"/>
      <c r="C362" s="80"/>
      <c r="D362" s="80"/>
      <c r="E362" s="88"/>
      <c r="F362" s="89"/>
      <c r="G362" s="6"/>
      <c r="H362" s="90"/>
      <c r="I362" s="91"/>
    </row>
    <row r="363" spans="1:9">
      <c r="A363" s="92" t="s">
        <v>15</v>
      </c>
      <c r="B363" s="81"/>
      <c r="C363" s="4"/>
      <c r="D363" s="80"/>
      <c r="E363" s="88"/>
      <c r="F363" s="5"/>
      <c r="G363" s="3"/>
      <c r="H363" s="93"/>
      <c r="I363" s="94"/>
    </row>
    <row r="364" spans="1:9">
      <c r="A364" s="95" t="s">
        <v>810</v>
      </c>
      <c r="B364" s="96"/>
      <c r="C364" s="97"/>
      <c r="D364" s="97"/>
      <c r="E364" s="327" t="s">
        <v>16</v>
      </c>
      <c r="F364" s="327"/>
      <c r="G364" s="327"/>
      <c r="H364" s="327"/>
      <c r="I364" s="98">
        <f>SUM(I355:I361)</f>
        <v>15.190000000000001</v>
      </c>
    </row>
    <row r="367" spans="1:9" ht="36" customHeight="1">
      <c r="A367" s="158"/>
      <c r="B367" s="160"/>
      <c r="C367" s="99" t="s">
        <v>809</v>
      </c>
      <c r="D367" s="328" t="s">
        <v>174</v>
      </c>
      <c r="E367" s="329"/>
      <c r="F367" s="329"/>
      <c r="G367" s="330"/>
      <c r="H367" s="183" t="s">
        <v>29</v>
      </c>
      <c r="I367" s="184">
        <f>I379</f>
        <v>6.9599999999999982</v>
      </c>
    </row>
    <row r="368" spans="1:9">
      <c r="A368" s="159"/>
      <c r="B368" s="79"/>
      <c r="C368" s="82"/>
      <c r="D368" s="82"/>
      <c r="E368" s="83"/>
      <c r="F368" s="83"/>
      <c r="G368" s="83"/>
      <c r="H368" s="83"/>
      <c r="I368" s="84"/>
    </row>
    <row r="369" spans="1:9" ht="15.75">
      <c r="A369" s="76" t="s">
        <v>10</v>
      </c>
      <c r="B369" s="76" t="s">
        <v>407</v>
      </c>
      <c r="C369" s="76" t="s">
        <v>8</v>
      </c>
      <c r="D369" s="150"/>
      <c r="E369" s="151" t="s">
        <v>11</v>
      </c>
      <c r="F369" s="77" t="s">
        <v>404</v>
      </c>
      <c r="G369" s="78" t="s">
        <v>12</v>
      </c>
      <c r="H369" s="76" t="s">
        <v>13</v>
      </c>
      <c r="I369" s="78" t="s">
        <v>14</v>
      </c>
    </row>
    <row r="370" spans="1:9" ht="38.25">
      <c r="A370" s="152" t="s">
        <v>445</v>
      </c>
      <c r="B370" s="153" t="s">
        <v>1341</v>
      </c>
      <c r="C370" s="154">
        <v>88248</v>
      </c>
      <c r="D370" s="149"/>
      <c r="E370" s="148" t="s">
        <v>48</v>
      </c>
      <c r="F370" s="75" t="s">
        <v>33</v>
      </c>
      <c r="G370" s="85">
        <v>0.05</v>
      </c>
      <c r="H370" s="175">
        <v>19.82</v>
      </c>
      <c r="I370" s="86">
        <f>IF(H370=" ",0,ROUND(G370*H370,2))</f>
        <v>0.99</v>
      </c>
    </row>
    <row r="371" spans="1:9" ht="25.5">
      <c r="A371" s="155" t="s">
        <v>445</v>
      </c>
      <c r="B371" s="28" t="s">
        <v>1341</v>
      </c>
      <c r="C371" s="26">
        <v>88267</v>
      </c>
      <c r="D371" s="149"/>
      <c r="E371" s="149" t="s">
        <v>43</v>
      </c>
      <c r="F371" s="75" t="s">
        <v>33</v>
      </c>
      <c r="G371" s="85">
        <v>0.05</v>
      </c>
      <c r="H371" s="175">
        <v>24.51</v>
      </c>
      <c r="I371" s="86">
        <f t="shared" ref="I371:I376" si="36">IF(H371=" ",0,ROUND(G371*H371,2))</f>
        <v>1.23</v>
      </c>
    </row>
    <row r="372" spans="1:9" ht="25.5">
      <c r="A372" s="155" t="s">
        <v>446</v>
      </c>
      <c r="B372" s="28" t="s">
        <v>1341</v>
      </c>
      <c r="C372" s="26">
        <v>13</v>
      </c>
      <c r="D372" s="149"/>
      <c r="E372" s="149" t="s">
        <v>331</v>
      </c>
      <c r="F372" s="75" t="s">
        <v>79</v>
      </c>
      <c r="G372" s="85">
        <v>3.3333E-3</v>
      </c>
      <c r="H372" s="175">
        <v>22.17</v>
      </c>
      <c r="I372" s="86">
        <f t="shared" si="36"/>
        <v>7.0000000000000007E-2</v>
      </c>
    </row>
    <row r="373" spans="1:9" ht="25.5">
      <c r="A373" s="155" t="s">
        <v>446</v>
      </c>
      <c r="B373" s="28" t="s">
        <v>1341</v>
      </c>
      <c r="C373" s="26">
        <v>20083</v>
      </c>
      <c r="D373" s="149"/>
      <c r="E373" s="149" t="s">
        <v>367</v>
      </c>
      <c r="F373" s="75" t="s">
        <v>75</v>
      </c>
      <c r="G373" s="85">
        <v>1.2999999999999999E-3</v>
      </c>
      <c r="H373" s="175">
        <v>69.739999999999995</v>
      </c>
      <c r="I373" s="86">
        <f t="shared" si="36"/>
        <v>0.09</v>
      </c>
    </row>
    <row r="374" spans="1:9" ht="25.5">
      <c r="A374" s="155" t="s">
        <v>446</v>
      </c>
      <c r="B374" s="28" t="s">
        <v>1341</v>
      </c>
      <c r="C374" s="26">
        <v>9868</v>
      </c>
      <c r="D374" s="149"/>
      <c r="E374" s="149" t="s">
        <v>382</v>
      </c>
      <c r="F374" s="75" t="s">
        <v>78</v>
      </c>
      <c r="G374" s="85">
        <v>1.1499999999999999</v>
      </c>
      <c r="H374" s="175">
        <v>3.85</v>
      </c>
      <c r="I374" s="86">
        <f t="shared" si="36"/>
        <v>4.43</v>
      </c>
    </row>
    <row r="375" spans="1:9" ht="25.5">
      <c r="A375" s="155" t="s">
        <v>446</v>
      </c>
      <c r="B375" s="28" t="s">
        <v>1341</v>
      </c>
      <c r="C375" s="26">
        <v>122</v>
      </c>
      <c r="D375" s="149"/>
      <c r="E375" s="149" t="s">
        <v>315</v>
      </c>
      <c r="F375" s="75" t="s">
        <v>75</v>
      </c>
      <c r="G375" s="85">
        <v>1E-3</v>
      </c>
      <c r="H375" s="175">
        <v>61.55</v>
      </c>
      <c r="I375" s="86">
        <f t="shared" si="36"/>
        <v>0.06</v>
      </c>
    </row>
    <row r="376" spans="1:9" ht="25.5">
      <c r="A376" s="155" t="s">
        <v>446</v>
      </c>
      <c r="B376" s="28" t="s">
        <v>1341</v>
      </c>
      <c r="C376" s="26">
        <v>38383</v>
      </c>
      <c r="D376" s="149"/>
      <c r="E376" s="149" t="s">
        <v>340</v>
      </c>
      <c r="F376" s="75" t="s">
        <v>75</v>
      </c>
      <c r="G376" s="85">
        <v>3.3333300000000003E-2</v>
      </c>
      <c r="H376" s="175">
        <v>2.6</v>
      </c>
      <c r="I376" s="86">
        <f t="shared" si="36"/>
        <v>0.09</v>
      </c>
    </row>
    <row r="377" spans="1:9">
      <c r="A377" s="87"/>
      <c r="B377" s="80"/>
      <c r="C377" s="80"/>
      <c r="D377" s="80"/>
      <c r="E377" s="88"/>
      <c r="F377" s="89"/>
      <c r="G377" s="6"/>
      <c r="H377" s="90"/>
      <c r="I377" s="91"/>
    </row>
    <row r="378" spans="1:9">
      <c r="A378" s="92" t="s">
        <v>15</v>
      </c>
      <c r="B378" s="81"/>
      <c r="C378" s="4"/>
      <c r="D378" s="80"/>
      <c r="E378" s="88"/>
      <c r="F378" s="5"/>
      <c r="G378" s="3"/>
      <c r="H378" s="93"/>
      <c r="I378" s="94"/>
    </row>
    <row r="379" spans="1:9">
      <c r="A379" s="95" t="s">
        <v>812</v>
      </c>
      <c r="B379" s="96"/>
      <c r="C379" s="97"/>
      <c r="D379" s="97"/>
      <c r="E379" s="327" t="s">
        <v>16</v>
      </c>
      <c r="F379" s="327"/>
      <c r="G379" s="327"/>
      <c r="H379" s="327"/>
      <c r="I379" s="98">
        <f>SUM(I370:I376)</f>
        <v>6.9599999999999982</v>
      </c>
    </row>
    <row r="382" spans="1:9" ht="36" customHeight="1">
      <c r="A382" s="158"/>
      <c r="B382" s="160"/>
      <c r="C382" s="99" t="s">
        <v>811</v>
      </c>
      <c r="D382" s="328" t="s">
        <v>173</v>
      </c>
      <c r="E382" s="329"/>
      <c r="F382" s="329"/>
      <c r="G382" s="330"/>
      <c r="H382" s="183" t="s">
        <v>29</v>
      </c>
      <c r="I382" s="184">
        <f>I394</f>
        <v>5.9999999999999991</v>
      </c>
    </row>
    <row r="383" spans="1:9">
      <c r="A383" s="159"/>
      <c r="B383" s="79"/>
      <c r="C383" s="82"/>
      <c r="D383" s="82"/>
      <c r="E383" s="83"/>
      <c r="F383" s="83"/>
      <c r="G383" s="83"/>
      <c r="H383" s="83"/>
      <c r="I383" s="84"/>
    </row>
    <row r="384" spans="1:9" ht="15.75">
      <c r="A384" s="76" t="s">
        <v>10</v>
      </c>
      <c r="B384" s="76" t="s">
        <v>407</v>
      </c>
      <c r="C384" s="76" t="s">
        <v>8</v>
      </c>
      <c r="D384" s="150"/>
      <c r="E384" s="151" t="s">
        <v>11</v>
      </c>
      <c r="F384" s="77" t="s">
        <v>404</v>
      </c>
      <c r="G384" s="78" t="s">
        <v>12</v>
      </c>
      <c r="H384" s="76" t="s">
        <v>13</v>
      </c>
      <c r="I384" s="78" t="s">
        <v>14</v>
      </c>
    </row>
    <row r="385" spans="1:9" ht="38.25">
      <c r="A385" s="152" t="s">
        <v>445</v>
      </c>
      <c r="B385" s="153" t="s">
        <v>1341</v>
      </c>
      <c r="C385" s="154">
        <v>88248</v>
      </c>
      <c r="D385" s="149"/>
      <c r="E385" s="148" t="s">
        <v>48</v>
      </c>
      <c r="F385" s="75" t="s">
        <v>33</v>
      </c>
      <c r="G385" s="85">
        <v>0.04</v>
      </c>
      <c r="H385" s="175">
        <v>19.82</v>
      </c>
      <c r="I385" s="86">
        <f>IF(H385=" ",0,ROUND(G385*H385,2))</f>
        <v>0.79</v>
      </c>
    </row>
    <row r="386" spans="1:9" ht="25.5">
      <c r="A386" s="155" t="s">
        <v>445</v>
      </c>
      <c r="B386" s="28" t="s">
        <v>1341</v>
      </c>
      <c r="C386" s="26">
        <v>88267</v>
      </c>
      <c r="D386" s="149"/>
      <c r="E386" s="149" t="s">
        <v>43</v>
      </c>
      <c r="F386" s="75" t="s">
        <v>33</v>
      </c>
      <c r="G386" s="85">
        <v>0.04</v>
      </c>
      <c r="H386" s="175">
        <v>24.51</v>
      </c>
      <c r="I386" s="86">
        <f t="shared" ref="I386:I391" si="37">IF(H386=" ",0,ROUND(G386*H386,2))</f>
        <v>0.98</v>
      </c>
    </row>
    <row r="387" spans="1:9" ht="25.5">
      <c r="A387" s="155" t="s">
        <v>446</v>
      </c>
      <c r="B387" s="28" t="s">
        <v>1341</v>
      </c>
      <c r="C387" s="26">
        <v>13</v>
      </c>
      <c r="D387" s="149"/>
      <c r="E387" s="149" t="s">
        <v>331</v>
      </c>
      <c r="F387" s="75" t="s">
        <v>79</v>
      </c>
      <c r="G387" s="85">
        <v>3.3333E-3</v>
      </c>
      <c r="H387" s="175">
        <v>22.17</v>
      </c>
      <c r="I387" s="86">
        <f t="shared" si="37"/>
        <v>7.0000000000000007E-2</v>
      </c>
    </row>
    <row r="388" spans="1:9" ht="25.5">
      <c r="A388" s="155" t="s">
        <v>446</v>
      </c>
      <c r="B388" s="28" t="s">
        <v>1341</v>
      </c>
      <c r="C388" s="26">
        <v>20083</v>
      </c>
      <c r="D388" s="149"/>
      <c r="E388" s="149" t="s">
        <v>367</v>
      </c>
      <c r="F388" s="75" t="s">
        <v>75</v>
      </c>
      <c r="G388" s="85">
        <v>1.2999999999999999E-3</v>
      </c>
      <c r="H388" s="175">
        <v>69.739999999999995</v>
      </c>
      <c r="I388" s="86">
        <f t="shared" si="37"/>
        <v>0.09</v>
      </c>
    </row>
    <row r="389" spans="1:9" ht="25.5">
      <c r="A389" s="155" t="s">
        <v>446</v>
      </c>
      <c r="B389" s="28" t="s">
        <v>1341</v>
      </c>
      <c r="C389" s="26">
        <v>9867</v>
      </c>
      <c r="D389" s="149"/>
      <c r="E389" s="149" t="s">
        <v>381</v>
      </c>
      <c r="F389" s="75" t="s">
        <v>78</v>
      </c>
      <c r="G389" s="85">
        <v>1.1499999999999999</v>
      </c>
      <c r="H389" s="175">
        <v>3.41</v>
      </c>
      <c r="I389" s="86">
        <f t="shared" si="37"/>
        <v>3.92</v>
      </c>
    </row>
    <row r="390" spans="1:9" ht="25.5">
      <c r="A390" s="155" t="s">
        <v>446</v>
      </c>
      <c r="B390" s="28" t="s">
        <v>1341</v>
      </c>
      <c r="C390" s="26">
        <v>122</v>
      </c>
      <c r="D390" s="149"/>
      <c r="E390" s="149" t="s">
        <v>315</v>
      </c>
      <c r="F390" s="75" t="s">
        <v>75</v>
      </c>
      <c r="G390" s="85">
        <v>1E-3</v>
      </c>
      <c r="H390" s="175">
        <v>61.55</v>
      </c>
      <c r="I390" s="86">
        <f t="shared" si="37"/>
        <v>0.06</v>
      </c>
    </row>
    <row r="391" spans="1:9" ht="25.5">
      <c r="A391" s="155" t="s">
        <v>446</v>
      </c>
      <c r="B391" s="28" t="s">
        <v>1341</v>
      </c>
      <c r="C391" s="26">
        <v>38383</v>
      </c>
      <c r="D391" s="149"/>
      <c r="E391" s="149" t="s">
        <v>340</v>
      </c>
      <c r="F391" s="75" t="s">
        <v>75</v>
      </c>
      <c r="G391" s="85">
        <v>3.3333300000000003E-2</v>
      </c>
      <c r="H391" s="175">
        <v>2.6</v>
      </c>
      <c r="I391" s="86">
        <f t="shared" si="37"/>
        <v>0.09</v>
      </c>
    </row>
    <row r="392" spans="1:9">
      <c r="A392" s="87"/>
      <c r="B392" s="80"/>
      <c r="C392" s="80"/>
      <c r="D392" s="80"/>
      <c r="E392" s="88"/>
      <c r="F392" s="89"/>
      <c r="G392" s="6"/>
      <c r="H392" s="90"/>
      <c r="I392" s="91"/>
    </row>
    <row r="393" spans="1:9">
      <c r="A393" s="92" t="s">
        <v>15</v>
      </c>
      <c r="B393" s="81"/>
      <c r="C393" s="4"/>
      <c r="D393" s="80"/>
      <c r="E393" s="88"/>
      <c r="F393" s="5"/>
      <c r="G393" s="3"/>
      <c r="H393" s="93"/>
      <c r="I393" s="94"/>
    </row>
    <row r="394" spans="1:9">
      <c r="A394" s="95" t="s">
        <v>814</v>
      </c>
      <c r="B394" s="96"/>
      <c r="C394" s="97"/>
      <c r="D394" s="97"/>
      <c r="E394" s="327" t="s">
        <v>16</v>
      </c>
      <c r="F394" s="327"/>
      <c r="G394" s="327"/>
      <c r="H394" s="327"/>
      <c r="I394" s="98">
        <f>SUM(I385:I391)</f>
        <v>5.9999999999999991</v>
      </c>
    </row>
    <row r="397" spans="1:9" ht="45" customHeight="1">
      <c r="A397" s="158"/>
      <c r="B397" s="160"/>
      <c r="C397" s="99" t="s">
        <v>813</v>
      </c>
      <c r="D397" s="328" t="s">
        <v>824</v>
      </c>
      <c r="E397" s="329"/>
      <c r="F397" s="329"/>
      <c r="G397" s="330"/>
      <c r="H397" s="183" t="s">
        <v>29</v>
      </c>
      <c r="I397" s="184">
        <f>I405</f>
        <v>109.91000000000001</v>
      </c>
    </row>
    <row r="398" spans="1:9">
      <c r="A398" s="159"/>
      <c r="B398" s="79"/>
      <c r="C398" s="82"/>
      <c r="D398" s="82"/>
      <c r="E398" s="83"/>
      <c r="F398" s="83"/>
      <c r="G398" s="83"/>
      <c r="H398" s="83"/>
      <c r="I398" s="84"/>
    </row>
    <row r="399" spans="1:9" ht="15.75">
      <c r="A399" s="76" t="s">
        <v>10</v>
      </c>
      <c r="B399" s="76" t="s">
        <v>407</v>
      </c>
      <c r="C399" s="76" t="s">
        <v>8</v>
      </c>
      <c r="D399" s="150"/>
      <c r="E399" s="151" t="s">
        <v>11</v>
      </c>
      <c r="F399" s="77" t="s">
        <v>404</v>
      </c>
      <c r="G399" s="78" t="s">
        <v>12</v>
      </c>
      <c r="H399" s="76" t="s">
        <v>13</v>
      </c>
      <c r="I399" s="78" t="s">
        <v>14</v>
      </c>
    </row>
    <row r="400" spans="1:9" ht="25.5">
      <c r="A400" s="152" t="s">
        <v>445</v>
      </c>
      <c r="B400" s="153" t="s">
        <v>1341</v>
      </c>
      <c r="C400" s="154">
        <v>88309</v>
      </c>
      <c r="D400" s="149"/>
      <c r="E400" s="148" t="s">
        <v>41</v>
      </c>
      <c r="F400" s="75" t="s">
        <v>33</v>
      </c>
      <c r="G400" s="85">
        <v>0.2</v>
      </c>
      <c r="H400" s="175">
        <v>25.27</v>
      </c>
      <c r="I400" s="86">
        <f>IF(H400=" ",0,ROUND(G400*H400,2))</f>
        <v>5.05</v>
      </c>
    </row>
    <row r="401" spans="1:9" ht="25.5">
      <c r="A401" s="155" t="s">
        <v>445</v>
      </c>
      <c r="B401" s="28" t="s">
        <v>1341</v>
      </c>
      <c r="C401" s="26">
        <v>88316</v>
      </c>
      <c r="D401" s="149"/>
      <c r="E401" s="149" t="s">
        <v>34</v>
      </c>
      <c r="F401" s="75" t="s">
        <v>33</v>
      </c>
      <c r="G401" s="85">
        <v>0.2</v>
      </c>
      <c r="H401" s="175">
        <v>18.53</v>
      </c>
      <c r="I401" s="86">
        <f t="shared" ref="I401:I402" si="38">IF(H401=" ",0,ROUND(G401*H401,2))</f>
        <v>3.71</v>
      </c>
    </row>
    <row r="402" spans="1:9" ht="25.5">
      <c r="A402" s="155" t="s">
        <v>408</v>
      </c>
      <c r="B402" s="28" t="s">
        <v>406</v>
      </c>
      <c r="C402" s="26"/>
      <c r="D402" s="149"/>
      <c r="E402" s="187" t="s">
        <v>825</v>
      </c>
      <c r="F402" s="75" t="s">
        <v>29</v>
      </c>
      <c r="G402" s="85">
        <v>1.05</v>
      </c>
      <c r="H402" s="175">
        <v>96.333333333333329</v>
      </c>
      <c r="I402" s="86">
        <f t="shared" si="38"/>
        <v>101.15</v>
      </c>
    </row>
    <row r="403" spans="1:9">
      <c r="A403" s="87"/>
      <c r="B403" s="80"/>
      <c r="C403" s="80"/>
      <c r="D403" s="80"/>
      <c r="E403" s="88"/>
      <c r="F403" s="89"/>
      <c r="G403" s="6"/>
      <c r="H403" s="90"/>
      <c r="I403" s="91"/>
    </row>
    <row r="404" spans="1:9">
      <c r="A404" s="92" t="s">
        <v>15</v>
      </c>
      <c r="B404" s="81"/>
      <c r="C404" s="4"/>
      <c r="D404" s="80"/>
      <c r="E404" s="88"/>
      <c r="F404" s="5"/>
      <c r="G404" s="3"/>
      <c r="H404" s="93"/>
      <c r="I404" s="94"/>
    </row>
    <row r="405" spans="1:9">
      <c r="A405" s="95"/>
      <c r="B405" s="96"/>
      <c r="C405" s="97"/>
      <c r="D405" s="97"/>
      <c r="E405" s="327" t="s">
        <v>16</v>
      </c>
      <c r="F405" s="327"/>
      <c r="G405" s="327"/>
      <c r="H405" s="327"/>
      <c r="I405" s="98">
        <f>SUM(I400:I402)</f>
        <v>109.91000000000001</v>
      </c>
    </row>
    <row r="408" spans="1:9" ht="75" customHeight="1">
      <c r="A408" s="158"/>
      <c r="B408" s="160"/>
      <c r="C408" s="99" t="s">
        <v>815</v>
      </c>
      <c r="D408" s="328" t="s">
        <v>839</v>
      </c>
      <c r="E408" s="329"/>
      <c r="F408" s="329"/>
      <c r="G408" s="330"/>
      <c r="H408" s="183" t="s">
        <v>29</v>
      </c>
      <c r="I408" s="184">
        <f>I417</f>
        <v>208.26</v>
      </c>
    </row>
    <row r="409" spans="1:9">
      <c r="A409" s="159"/>
      <c r="B409" s="79"/>
      <c r="C409" s="82"/>
      <c r="D409" s="82"/>
      <c r="E409" s="83"/>
      <c r="F409" s="83"/>
      <c r="G409" s="83"/>
      <c r="H409" s="83"/>
      <c r="I409" s="84"/>
    </row>
    <row r="410" spans="1:9" ht="15.75">
      <c r="A410" s="76" t="s">
        <v>10</v>
      </c>
      <c r="B410" s="76" t="s">
        <v>407</v>
      </c>
      <c r="C410" s="76" t="s">
        <v>8</v>
      </c>
      <c r="D410" s="150"/>
      <c r="E410" s="151" t="s">
        <v>11</v>
      </c>
      <c r="F410" s="77" t="s">
        <v>404</v>
      </c>
      <c r="G410" s="78" t="s">
        <v>12</v>
      </c>
      <c r="H410" s="76" t="s">
        <v>13</v>
      </c>
      <c r="I410" s="78" t="s">
        <v>14</v>
      </c>
    </row>
    <row r="411" spans="1:9" ht="38.25">
      <c r="A411" s="152" t="s">
        <v>445</v>
      </c>
      <c r="B411" s="153" t="s">
        <v>1341</v>
      </c>
      <c r="C411" s="154">
        <v>88248</v>
      </c>
      <c r="D411" s="149"/>
      <c r="E411" s="148" t="s">
        <v>48</v>
      </c>
      <c r="F411" s="75" t="s">
        <v>33</v>
      </c>
      <c r="G411" s="85">
        <v>1.8</v>
      </c>
      <c r="H411" s="175">
        <v>19.82</v>
      </c>
      <c r="I411" s="86">
        <f>IF(H411=" ",0,ROUND(G411*H411,2))</f>
        <v>35.68</v>
      </c>
    </row>
    <row r="412" spans="1:9" ht="25.5">
      <c r="A412" s="155" t="s">
        <v>445</v>
      </c>
      <c r="B412" s="28" t="s">
        <v>1341</v>
      </c>
      <c r="C412" s="26">
        <v>88267</v>
      </c>
      <c r="D412" s="149"/>
      <c r="E412" s="149" t="s">
        <v>43</v>
      </c>
      <c r="F412" s="75" t="s">
        <v>33</v>
      </c>
      <c r="G412" s="85">
        <v>1.8</v>
      </c>
      <c r="H412" s="175">
        <v>24.51</v>
      </c>
      <c r="I412" s="86">
        <f t="shared" ref="I412:I414" si="39">IF(H412=" ",0,ROUND(G412*H412,2))</f>
        <v>44.12</v>
      </c>
    </row>
    <row r="413" spans="1:9" ht="38.25">
      <c r="A413" s="155" t="s">
        <v>446</v>
      </c>
      <c r="B413" s="28" t="s">
        <v>1341</v>
      </c>
      <c r="C413" s="26">
        <v>7701</v>
      </c>
      <c r="D413" s="149"/>
      <c r="E413" s="149" t="s">
        <v>380</v>
      </c>
      <c r="F413" s="75" t="s">
        <v>78</v>
      </c>
      <c r="G413" s="85">
        <v>1.3</v>
      </c>
      <c r="H413" s="175">
        <v>98.44</v>
      </c>
      <c r="I413" s="86">
        <f t="shared" si="39"/>
        <v>127.97</v>
      </c>
    </row>
    <row r="414" spans="1:9" ht="25.5">
      <c r="A414" s="155" t="s">
        <v>446</v>
      </c>
      <c r="B414" s="28" t="s">
        <v>1341</v>
      </c>
      <c r="C414" s="26">
        <v>3148</v>
      </c>
      <c r="D414" s="149"/>
      <c r="E414" s="149" t="s">
        <v>335</v>
      </c>
      <c r="F414" s="75" t="s">
        <v>75</v>
      </c>
      <c r="G414" s="85">
        <v>3.3799999999999997E-2</v>
      </c>
      <c r="H414" s="175">
        <v>14.49</v>
      </c>
      <c r="I414" s="86">
        <f t="shared" si="39"/>
        <v>0.49</v>
      </c>
    </row>
    <row r="415" spans="1:9">
      <c r="A415" s="87"/>
      <c r="B415" s="80"/>
      <c r="C415" s="80"/>
      <c r="D415" s="80"/>
      <c r="E415" s="88"/>
      <c r="F415" s="89"/>
      <c r="G415" s="6"/>
      <c r="H415" s="90"/>
      <c r="I415" s="91"/>
    </row>
    <row r="416" spans="1:9">
      <c r="A416" s="92" t="s">
        <v>15</v>
      </c>
      <c r="B416" s="81"/>
      <c r="C416" s="4"/>
      <c r="D416" s="80"/>
      <c r="E416" s="88"/>
      <c r="F416" s="5"/>
      <c r="G416" s="3"/>
      <c r="H416" s="93"/>
      <c r="I416" s="94"/>
    </row>
    <row r="417" spans="1:9">
      <c r="A417" s="95" t="s">
        <v>840</v>
      </c>
      <c r="B417" s="96"/>
      <c r="C417" s="97"/>
      <c r="D417" s="97"/>
      <c r="E417" s="327" t="s">
        <v>16</v>
      </c>
      <c r="F417" s="327"/>
      <c r="G417" s="327"/>
      <c r="H417" s="327"/>
      <c r="I417" s="98">
        <f>SUM(I411:I414)</f>
        <v>208.26</v>
      </c>
    </row>
    <row r="420" spans="1:9" ht="60" customHeight="1">
      <c r="A420" s="158"/>
      <c r="B420" s="160"/>
      <c r="C420" s="99" t="s">
        <v>823</v>
      </c>
      <c r="D420" s="328" t="s">
        <v>848</v>
      </c>
      <c r="E420" s="329"/>
      <c r="F420" s="329"/>
      <c r="G420" s="330"/>
      <c r="H420" s="183" t="s">
        <v>26</v>
      </c>
      <c r="I420" s="184">
        <f>I432</f>
        <v>337.52</v>
      </c>
    </row>
    <row r="421" spans="1:9">
      <c r="A421" s="159"/>
      <c r="B421" s="79"/>
      <c r="C421" s="82"/>
      <c r="D421" s="82"/>
      <c r="E421" s="83"/>
      <c r="F421" s="83"/>
      <c r="G421" s="83"/>
      <c r="H421" s="83"/>
      <c r="I421" s="84"/>
    </row>
    <row r="422" spans="1:9" ht="15.75">
      <c r="A422" s="76" t="s">
        <v>10</v>
      </c>
      <c r="B422" s="76" t="s">
        <v>407</v>
      </c>
      <c r="C422" s="76" t="s">
        <v>8</v>
      </c>
      <c r="D422" s="150"/>
      <c r="E422" s="151" t="s">
        <v>11</v>
      </c>
      <c r="F422" s="77" t="s">
        <v>404</v>
      </c>
      <c r="G422" s="78" t="s">
        <v>12</v>
      </c>
      <c r="H422" s="76" t="s">
        <v>13</v>
      </c>
      <c r="I422" s="78" t="s">
        <v>14</v>
      </c>
    </row>
    <row r="423" spans="1:9" ht="25.5">
      <c r="A423" s="152" t="s">
        <v>445</v>
      </c>
      <c r="B423" s="153" t="s">
        <v>1341</v>
      </c>
      <c r="C423" s="154">
        <v>88274</v>
      </c>
      <c r="D423" s="149"/>
      <c r="E423" s="148" t="s">
        <v>56</v>
      </c>
      <c r="F423" s="75" t="s">
        <v>33</v>
      </c>
      <c r="G423" s="85">
        <v>1.405</v>
      </c>
      <c r="H423" s="175">
        <v>26.26</v>
      </c>
      <c r="I423" s="86">
        <f>IF(H423=" ",0,ROUND(G423*H423,2))</f>
        <v>36.9</v>
      </c>
    </row>
    <row r="424" spans="1:9" ht="51">
      <c r="A424" s="155" t="s">
        <v>445</v>
      </c>
      <c r="B424" s="28" t="s">
        <v>1341</v>
      </c>
      <c r="C424" s="26">
        <v>91693</v>
      </c>
      <c r="D424" s="149"/>
      <c r="E424" s="149" t="s">
        <v>66</v>
      </c>
      <c r="F424" s="75" t="s">
        <v>39</v>
      </c>
      <c r="G424" s="85">
        <v>1.3160000000000001</v>
      </c>
      <c r="H424" s="175">
        <v>30.39</v>
      </c>
      <c r="I424" s="86">
        <f t="shared" ref="I424:I429" si="40">IF(H424=" ",0,ROUND(G424*H424,2))</f>
        <v>39.99</v>
      </c>
    </row>
    <row r="425" spans="1:9" ht="51">
      <c r="A425" s="155" t="s">
        <v>445</v>
      </c>
      <c r="B425" s="28" t="s">
        <v>1341</v>
      </c>
      <c r="C425" s="26">
        <v>91692</v>
      </c>
      <c r="D425" s="149"/>
      <c r="E425" s="149" t="s">
        <v>62</v>
      </c>
      <c r="F425" s="75" t="s">
        <v>38</v>
      </c>
      <c r="G425" s="85">
        <v>8.8999999999999996E-2</v>
      </c>
      <c r="H425" s="175">
        <v>31.82</v>
      </c>
      <c r="I425" s="86">
        <f t="shared" si="40"/>
        <v>2.83</v>
      </c>
    </row>
    <row r="426" spans="1:9" ht="25.5">
      <c r="A426" s="155" t="s">
        <v>445</v>
      </c>
      <c r="B426" s="28" t="s">
        <v>1341</v>
      </c>
      <c r="C426" s="26">
        <v>88316</v>
      </c>
      <c r="D426" s="149"/>
      <c r="E426" s="149" t="s">
        <v>34</v>
      </c>
      <c r="F426" s="75" t="s">
        <v>33</v>
      </c>
      <c r="G426" s="85">
        <v>0.70199999999999996</v>
      </c>
      <c r="H426" s="175">
        <v>18.53</v>
      </c>
      <c r="I426" s="86">
        <f t="shared" si="40"/>
        <v>13.01</v>
      </c>
    </row>
    <row r="427" spans="1:9" ht="38.25">
      <c r="A427" s="155" t="s">
        <v>446</v>
      </c>
      <c r="B427" s="28" t="s">
        <v>1341</v>
      </c>
      <c r="C427" s="26">
        <v>131</v>
      </c>
      <c r="D427" s="149"/>
      <c r="E427" s="149" t="s">
        <v>314</v>
      </c>
      <c r="F427" s="75" t="s">
        <v>79</v>
      </c>
      <c r="G427" s="85">
        <v>0.53</v>
      </c>
      <c r="H427" s="175">
        <v>40.56</v>
      </c>
      <c r="I427" s="86">
        <f t="shared" si="40"/>
        <v>21.5</v>
      </c>
    </row>
    <row r="428" spans="1:9" ht="25.5">
      <c r="A428" s="155" t="s">
        <v>446</v>
      </c>
      <c r="B428" s="28" t="s">
        <v>1341</v>
      </c>
      <c r="C428" s="26">
        <v>37596</v>
      </c>
      <c r="D428" s="149"/>
      <c r="E428" s="149" t="s">
        <v>319</v>
      </c>
      <c r="F428" s="75" t="s">
        <v>79</v>
      </c>
      <c r="G428" s="85">
        <v>0.97</v>
      </c>
      <c r="H428" s="175">
        <v>2.4300000000000002</v>
      </c>
      <c r="I428" s="86">
        <f t="shared" si="40"/>
        <v>2.36</v>
      </c>
    </row>
    <row r="429" spans="1:9" ht="63.75">
      <c r="A429" s="155" t="s">
        <v>1371</v>
      </c>
      <c r="B429" s="28" t="s">
        <v>552</v>
      </c>
      <c r="C429" s="26" t="s">
        <v>454</v>
      </c>
      <c r="D429" s="149"/>
      <c r="E429" s="149" t="s">
        <v>565</v>
      </c>
      <c r="F429" s="75" t="s">
        <v>26</v>
      </c>
      <c r="G429" s="85">
        <v>1.05</v>
      </c>
      <c r="H429" s="175">
        <v>210.4092</v>
      </c>
      <c r="I429" s="86">
        <f t="shared" si="40"/>
        <v>220.93</v>
      </c>
    </row>
    <row r="430" spans="1:9">
      <c r="A430" s="87"/>
      <c r="B430" s="80"/>
      <c r="C430" s="80"/>
      <c r="D430" s="80"/>
      <c r="E430" s="88"/>
      <c r="F430" s="89"/>
      <c r="G430" s="6"/>
      <c r="H430" s="90"/>
      <c r="I430" s="91"/>
    </row>
    <row r="431" spans="1:9">
      <c r="A431" s="92" t="s">
        <v>15</v>
      </c>
      <c r="B431" s="81"/>
      <c r="C431" s="4"/>
      <c r="D431" s="80"/>
      <c r="E431" s="88"/>
      <c r="F431" s="5"/>
      <c r="G431" s="3"/>
      <c r="H431" s="93"/>
      <c r="I431" s="94"/>
    </row>
    <row r="432" spans="1:9">
      <c r="A432" s="95"/>
      <c r="B432" s="96"/>
      <c r="C432" s="97"/>
      <c r="D432" s="97"/>
      <c r="E432" s="327" t="s">
        <v>16</v>
      </c>
      <c r="F432" s="327"/>
      <c r="G432" s="327"/>
      <c r="H432" s="327"/>
      <c r="I432" s="98">
        <f>SUM(I423:I429)</f>
        <v>337.52</v>
      </c>
    </row>
    <row r="435" spans="1:9" ht="45" customHeight="1">
      <c r="A435" s="158"/>
      <c r="B435" s="160"/>
      <c r="C435" s="99" t="s">
        <v>838</v>
      </c>
      <c r="D435" s="328" t="s">
        <v>851</v>
      </c>
      <c r="E435" s="329"/>
      <c r="F435" s="329"/>
      <c r="G435" s="330"/>
      <c r="H435" s="183" t="s">
        <v>724</v>
      </c>
      <c r="I435" s="184">
        <f>I443</f>
        <v>250.59</v>
      </c>
    </row>
    <row r="436" spans="1:9">
      <c r="A436" s="159"/>
      <c r="B436" s="79"/>
      <c r="C436" s="82"/>
      <c r="D436" s="82"/>
      <c r="E436" s="83"/>
      <c r="F436" s="83"/>
      <c r="G436" s="83"/>
      <c r="H436" s="83"/>
      <c r="I436" s="84"/>
    </row>
    <row r="437" spans="1:9" ht="15.75">
      <c r="A437" s="76" t="s">
        <v>10</v>
      </c>
      <c r="B437" s="76" t="s">
        <v>407</v>
      </c>
      <c r="C437" s="76" t="s">
        <v>8</v>
      </c>
      <c r="D437" s="150"/>
      <c r="E437" s="151" t="s">
        <v>11</v>
      </c>
      <c r="F437" s="77" t="s">
        <v>404</v>
      </c>
      <c r="G437" s="78" t="s">
        <v>12</v>
      </c>
      <c r="H437" s="76" t="s">
        <v>13</v>
      </c>
      <c r="I437" s="78" t="s">
        <v>14</v>
      </c>
    </row>
    <row r="438" spans="1:9" ht="51">
      <c r="A438" s="152" t="s">
        <v>445</v>
      </c>
      <c r="B438" s="153" t="s">
        <v>1341</v>
      </c>
      <c r="C438" s="154">
        <v>86904</v>
      </c>
      <c r="D438" s="149"/>
      <c r="E438" s="148" t="s">
        <v>216</v>
      </c>
      <c r="F438" s="75" t="s">
        <v>57</v>
      </c>
      <c r="G438" s="85">
        <v>1</v>
      </c>
      <c r="H438" s="175">
        <v>156.03</v>
      </c>
      <c r="I438" s="86">
        <f>IF(H438=" ",0,ROUND(G438*H438,2))</f>
        <v>156.03</v>
      </c>
    </row>
    <row r="439" spans="1:9" ht="51">
      <c r="A439" s="155" t="s">
        <v>445</v>
      </c>
      <c r="B439" s="28" t="s">
        <v>1341</v>
      </c>
      <c r="C439" s="26">
        <v>86877</v>
      </c>
      <c r="D439" s="149"/>
      <c r="E439" s="149" t="s">
        <v>532</v>
      </c>
      <c r="F439" s="75" t="s">
        <v>57</v>
      </c>
      <c r="G439" s="85">
        <v>1</v>
      </c>
      <c r="H439" s="175">
        <v>82.16</v>
      </c>
      <c r="I439" s="86">
        <f t="shared" ref="I439:I440" si="41">IF(H439=" ",0,ROUND(G439*H439,2))</f>
        <v>82.16</v>
      </c>
    </row>
    <row r="440" spans="1:9" ht="38.25">
      <c r="A440" s="155" t="s">
        <v>445</v>
      </c>
      <c r="B440" s="28" t="s">
        <v>1341</v>
      </c>
      <c r="C440" s="26">
        <v>86883</v>
      </c>
      <c r="D440" s="149"/>
      <c r="E440" s="149" t="s">
        <v>214</v>
      </c>
      <c r="F440" s="75" t="s">
        <v>57</v>
      </c>
      <c r="G440" s="85">
        <v>1</v>
      </c>
      <c r="H440" s="175">
        <v>12.4</v>
      </c>
      <c r="I440" s="86">
        <f t="shared" si="41"/>
        <v>12.4</v>
      </c>
    </row>
    <row r="441" spans="1:9">
      <c r="A441" s="87"/>
      <c r="B441" s="80"/>
      <c r="C441" s="80"/>
      <c r="D441" s="80"/>
      <c r="E441" s="88"/>
      <c r="F441" s="89"/>
      <c r="G441" s="6"/>
      <c r="H441" s="90"/>
      <c r="I441" s="91"/>
    </row>
    <row r="442" spans="1:9">
      <c r="A442" s="92" t="s">
        <v>15</v>
      </c>
      <c r="B442" s="81"/>
      <c r="C442" s="4"/>
      <c r="D442" s="80"/>
      <c r="E442" s="88"/>
      <c r="F442" s="5"/>
      <c r="G442" s="3"/>
      <c r="H442" s="93"/>
      <c r="I442" s="94"/>
    </row>
    <row r="443" spans="1:9">
      <c r="A443" s="95"/>
      <c r="B443" s="96"/>
      <c r="C443" s="97"/>
      <c r="D443" s="97"/>
      <c r="E443" s="327" t="s">
        <v>16</v>
      </c>
      <c r="F443" s="327"/>
      <c r="G443" s="327"/>
      <c r="H443" s="327"/>
      <c r="I443" s="98">
        <f>SUM(I438:I440)</f>
        <v>250.59</v>
      </c>
    </row>
    <row r="446" spans="1:9" ht="45" customHeight="1">
      <c r="A446" s="158"/>
      <c r="B446" s="160"/>
      <c r="C446" s="99" t="s">
        <v>847</v>
      </c>
      <c r="D446" s="328" t="s">
        <v>853</v>
      </c>
      <c r="E446" s="329"/>
      <c r="F446" s="329"/>
      <c r="G446" s="330"/>
      <c r="H446" s="183" t="s">
        <v>724</v>
      </c>
      <c r="I446" s="184">
        <f>I454</f>
        <v>840.93999999999994</v>
      </c>
    </row>
    <row r="447" spans="1:9">
      <c r="A447" s="159"/>
      <c r="B447" s="79"/>
      <c r="C447" s="82"/>
      <c r="D447" s="82"/>
      <c r="E447" s="83"/>
      <c r="F447" s="83"/>
      <c r="G447" s="83"/>
      <c r="H447" s="83"/>
      <c r="I447" s="84"/>
    </row>
    <row r="448" spans="1:9" ht="15.75">
      <c r="A448" s="76" t="s">
        <v>10</v>
      </c>
      <c r="B448" s="76" t="s">
        <v>407</v>
      </c>
      <c r="C448" s="76" t="s">
        <v>8</v>
      </c>
      <c r="D448" s="150"/>
      <c r="E448" s="151" t="s">
        <v>11</v>
      </c>
      <c r="F448" s="77" t="s">
        <v>404</v>
      </c>
      <c r="G448" s="78" t="s">
        <v>12</v>
      </c>
      <c r="H448" s="76" t="s">
        <v>13</v>
      </c>
      <c r="I448" s="78" t="s">
        <v>14</v>
      </c>
    </row>
    <row r="449" spans="1:9" ht="51">
      <c r="A449" s="152" t="s">
        <v>445</v>
      </c>
      <c r="B449" s="153" t="s">
        <v>1341</v>
      </c>
      <c r="C449" s="154">
        <v>86872</v>
      </c>
      <c r="D449" s="149"/>
      <c r="E449" s="148" t="s">
        <v>213</v>
      </c>
      <c r="F449" s="75" t="s">
        <v>57</v>
      </c>
      <c r="G449" s="85">
        <v>1</v>
      </c>
      <c r="H449" s="175">
        <v>746.38</v>
      </c>
      <c r="I449" s="86">
        <f>IF(H449=" ",0,ROUND(G449*H449,2))</f>
        <v>746.38</v>
      </c>
    </row>
    <row r="450" spans="1:9" ht="38.25">
      <c r="A450" s="155" t="s">
        <v>445</v>
      </c>
      <c r="B450" s="28" t="s">
        <v>1341</v>
      </c>
      <c r="C450" s="26">
        <v>86883</v>
      </c>
      <c r="D450" s="149"/>
      <c r="E450" s="149" t="s">
        <v>214</v>
      </c>
      <c r="F450" s="75" t="s">
        <v>57</v>
      </c>
      <c r="G450" s="85">
        <v>1</v>
      </c>
      <c r="H450" s="175">
        <v>12.4</v>
      </c>
      <c r="I450" s="86">
        <f t="shared" ref="I450:I451" si="42">IF(H450=" ",0,ROUND(G450*H450,2))</f>
        <v>12.4</v>
      </c>
    </row>
    <row r="451" spans="1:9" ht="51">
      <c r="A451" s="155" t="s">
        <v>445</v>
      </c>
      <c r="B451" s="28" t="s">
        <v>1341</v>
      </c>
      <c r="C451" s="26">
        <v>86877</v>
      </c>
      <c r="D451" s="149"/>
      <c r="E451" s="149" t="s">
        <v>532</v>
      </c>
      <c r="F451" s="75" t="s">
        <v>57</v>
      </c>
      <c r="G451" s="85">
        <v>1</v>
      </c>
      <c r="H451" s="175">
        <v>82.16</v>
      </c>
      <c r="I451" s="86">
        <f t="shared" si="42"/>
        <v>82.16</v>
      </c>
    </row>
    <row r="452" spans="1:9">
      <c r="A452" s="87"/>
      <c r="B452" s="80"/>
      <c r="C452" s="80"/>
      <c r="D452" s="80"/>
      <c r="E452" s="88"/>
      <c r="F452" s="89"/>
      <c r="G452" s="6"/>
      <c r="H452" s="90"/>
      <c r="I452" s="91"/>
    </row>
    <row r="453" spans="1:9">
      <c r="A453" s="92" t="s">
        <v>15</v>
      </c>
      <c r="B453" s="81"/>
      <c r="C453" s="4"/>
      <c r="D453" s="80"/>
      <c r="E453" s="88"/>
      <c r="F453" s="5"/>
      <c r="G453" s="3"/>
      <c r="H453" s="93"/>
      <c r="I453" s="94"/>
    </row>
    <row r="454" spans="1:9">
      <c r="A454" s="95"/>
      <c r="B454" s="96"/>
      <c r="C454" s="97"/>
      <c r="D454" s="97"/>
      <c r="E454" s="327" t="s">
        <v>16</v>
      </c>
      <c r="F454" s="327"/>
      <c r="G454" s="327"/>
      <c r="H454" s="327"/>
      <c r="I454" s="98">
        <f>SUM(I449:I451)</f>
        <v>840.93999999999994</v>
      </c>
    </row>
    <row r="457" spans="1:9" ht="75" customHeight="1">
      <c r="A457" s="158"/>
      <c r="B457" s="160"/>
      <c r="C457" s="99" t="s">
        <v>850</v>
      </c>
      <c r="D457" s="328" t="s">
        <v>857</v>
      </c>
      <c r="E457" s="329"/>
      <c r="F457" s="329"/>
      <c r="G457" s="330"/>
      <c r="H457" s="183" t="s">
        <v>724</v>
      </c>
      <c r="I457" s="184">
        <f>I470</f>
        <v>1413.22</v>
      </c>
    </row>
    <row r="458" spans="1:9">
      <c r="A458" s="159"/>
      <c r="B458" s="79"/>
      <c r="C458" s="82"/>
      <c r="D458" s="82"/>
      <c r="E458" s="83"/>
      <c r="F458" s="83"/>
      <c r="G458" s="83"/>
      <c r="H458" s="83"/>
      <c r="I458" s="84"/>
    </row>
    <row r="459" spans="1:9" ht="15.75">
      <c r="A459" s="76" t="s">
        <v>10</v>
      </c>
      <c r="B459" s="76" t="s">
        <v>407</v>
      </c>
      <c r="C459" s="76" t="s">
        <v>8</v>
      </c>
      <c r="D459" s="150"/>
      <c r="E459" s="151" t="s">
        <v>11</v>
      </c>
      <c r="F459" s="77" t="s">
        <v>404</v>
      </c>
      <c r="G459" s="78" t="s">
        <v>12</v>
      </c>
      <c r="H459" s="76" t="s">
        <v>13</v>
      </c>
      <c r="I459" s="78" t="s">
        <v>14</v>
      </c>
    </row>
    <row r="460" spans="1:9" ht="25.5">
      <c r="A460" s="152" t="s">
        <v>445</v>
      </c>
      <c r="B460" s="153" t="s">
        <v>1341</v>
      </c>
      <c r="C460" s="154">
        <v>88267</v>
      </c>
      <c r="D460" s="149"/>
      <c r="E460" s="148" t="s">
        <v>43</v>
      </c>
      <c r="F460" s="75" t="s">
        <v>33</v>
      </c>
      <c r="G460" s="85">
        <v>1.1539999999999999</v>
      </c>
      <c r="H460" s="175">
        <v>24.51</v>
      </c>
      <c r="I460" s="86">
        <f>IF(H460=" ",0,ROUND(G460*H460,2))</f>
        <v>28.28</v>
      </c>
    </row>
    <row r="461" spans="1:9" ht="25.5">
      <c r="A461" s="155" t="s">
        <v>445</v>
      </c>
      <c r="B461" s="28" t="s">
        <v>1341</v>
      </c>
      <c r="C461" s="26">
        <v>88316</v>
      </c>
      <c r="D461" s="149"/>
      <c r="E461" s="149" t="s">
        <v>34</v>
      </c>
      <c r="F461" s="75" t="s">
        <v>33</v>
      </c>
      <c r="G461" s="85">
        <v>0.55649999999999999</v>
      </c>
      <c r="H461" s="175">
        <v>18.53</v>
      </c>
      <c r="I461" s="86">
        <f t="shared" ref="I461:I467" si="43">IF(H461=" ",0,ROUND(G461*H461,2))</f>
        <v>10.31</v>
      </c>
    </row>
    <row r="462" spans="1:9" ht="38.25">
      <c r="A462" s="155" t="s">
        <v>445</v>
      </c>
      <c r="B462" s="28" t="s">
        <v>1341</v>
      </c>
      <c r="C462" s="26">
        <v>86887</v>
      </c>
      <c r="D462" s="149"/>
      <c r="E462" s="149" t="s">
        <v>215</v>
      </c>
      <c r="F462" s="75" t="s">
        <v>57</v>
      </c>
      <c r="G462" s="85">
        <v>1</v>
      </c>
      <c r="H462" s="175">
        <v>65.91</v>
      </c>
      <c r="I462" s="86">
        <f t="shared" si="43"/>
        <v>65.91</v>
      </c>
    </row>
    <row r="463" spans="1:9" ht="51">
      <c r="A463" s="155" t="s">
        <v>446</v>
      </c>
      <c r="B463" s="28" t="s">
        <v>1341</v>
      </c>
      <c r="C463" s="26">
        <v>6142</v>
      </c>
      <c r="D463" s="149"/>
      <c r="E463" s="149" t="s">
        <v>544</v>
      </c>
      <c r="F463" s="75" t="s">
        <v>75</v>
      </c>
      <c r="G463" s="85">
        <v>1</v>
      </c>
      <c r="H463" s="175">
        <v>9.4600000000000009</v>
      </c>
      <c r="I463" s="86">
        <f t="shared" si="43"/>
        <v>9.4600000000000009</v>
      </c>
    </row>
    <row r="464" spans="1:9" ht="38.25">
      <c r="A464" s="155" t="s">
        <v>446</v>
      </c>
      <c r="B464" s="28" t="s">
        <v>1341</v>
      </c>
      <c r="C464" s="26">
        <v>6138</v>
      </c>
      <c r="D464" s="149"/>
      <c r="E464" s="149" t="s">
        <v>316</v>
      </c>
      <c r="F464" s="75" t="s">
        <v>75</v>
      </c>
      <c r="G464" s="85">
        <v>1</v>
      </c>
      <c r="H464" s="175">
        <v>10.97</v>
      </c>
      <c r="I464" s="86">
        <f t="shared" si="43"/>
        <v>10.97</v>
      </c>
    </row>
    <row r="465" spans="1:9" ht="63.75">
      <c r="A465" s="155" t="s">
        <v>446</v>
      </c>
      <c r="B465" s="28" t="s">
        <v>1341</v>
      </c>
      <c r="C465" s="26">
        <v>4384</v>
      </c>
      <c r="D465" s="149"/>
      <c r="E465" s="149" t="s">
        <v>348</v>
      </c>
      <c r="F465" s="75" t="s">
        <v>75</v>
      </c>
      <c r="G465" s="85">
        <v>2</v>
      </c>
      <c r="H465" s="175">
        <v>30.65</v>
      </c>
      <c r="I465" s="86">
        <f t="shared" si="43"/>
        <v>61.3</v>
      </c>
    </row>
    <row r="466" spans="1:9" ht="25.5">
      <c r="A466" s="155" t="s">
        <v>446</v>
      </c>
      <c r="B466" s="28" t="s">
        <v>1341</v>
      </c>
      <c r="C466" s="26">
        <v>37329</v>
      </c>
      <c r="D466" s="149"/>
      <c r="E466" s="149" t="s">
        <v>362</v>
      </c>
      <c r="F466" s="75" t="s">
        <v>79</v>
      </c>
      <c r="G466" s="85">
        <v>8.8099999999999998E-2</v>
      </c>
      <c r="H466" s="175">
        <v>85.33</v>
      </c>
      <c r="I466" s="86">
        <f t="shared" si="43"/>
        <v>7.52</v>
      </c>
    </row>
    <row r="467" spans="1:9" ht="51">
      <c r="A467" s="155" t="s">
        <v>408</v>
      </c>
      <c r="B467" s="28" t="s">
        <v>406</v>
      </c>
      <c r="C467" s="26"/>
      <c r="D467" s="149"/>
      <c r="E467" s="187" t="s">
        <v>855</v>
      </c>
      <c r="F467" s="75" t="s">
        <v>724</v>
      </c>
      <c r="G467" s="85">
        <v>1</v>
      </c>
      <c r="H467" s="175">
        <v>1219.4733333333334</v>
      </c>
      <c r="I467" s="86">
        <f t="shared" si="43"/>
        <v>1219.47</v>
      </c>
    </row>
    <row r="468" spans="1:9">
      <c r="A468" s="87"/>
      <c r="B468" s="80"/>
      <c r="C468" s="80"/>
      <c r="D468" s="80"/>
      <c r="E468" s="88"/>
      <c r="F468" s="89"/>
      <c r="G468" s="6"/>
      <c r="H468" s="90"/>
      <c r="I468" s="91"/>
    </row>
    <row r="469" spans="1:9">
      <c r="A469" s="92" t="s">
        <v>15</v>
      </c>
      <c r="B469" s="81"/>
      <c r="C469" s="4"/>
      <c r="D469" s="80"/>
      <c r="E469" s="88"/>
      <c r="F469" s="5"/>
      <c r="G469" s="3"/>
      <c r="H469" s="93"/>
      <c r="I469" s="94"/>
    </row>
    <row r="470" spans="1:9">
      <c r="A470" s="95" t="s">
        <v>856</v>
      </c>
      <c r="B470" s="96"/>
      <c r="C470" s="97"/>
      <c r="D470" s="97"/>
      <c r="E470" s="327" t="s">
        <v>16</v>
      </c>
      <c r="F470" s="327"/>
      <c r="G470" s="327"/>
      <c r="H470" s="327"/>
      <c r="I470" s="98">
        <f>SUM(I460:I467)</f>
        <v>1413.22</v>
      </c>
    </row>
    <row r="473" spans="1:9" ht="45" customHeight="1">
      <c r="A473" s="158"/>
      <c r="B473" s="160"/>
      <c r="C473" s="99" t="s">
        <v>852</v>
      </c>
      <c r="D473" s="328" t="s">
        <v>1345</v>
      </c>
      <c r="E473" s="329"/>
      <c r="F473" s="329"/>
      <c r="G473" s="330"/>
      <c r="H473" s="183" t="s">
        <v>26</v>
      </c>
      <c r="I473" s="184">
        <f>I482</f>
        <v>149.16999999999999</v>
      </c>
    </row>
    <row r="474" spans="1:9">
      <c r="A474" s="159"/>
      <c r="B474" s="79"/>
      <c r="C474" s="82"/>
      <c r="D474" s="82"/>
      <c r="E474" s="83"/>
      <c r="F474" s="83"/>
      <c r="G474" s="83"/>
      <c r="H474" s="83"/>
      <c r="I474" s="84"/>
    </row>
    <row r="475" spans="1:9" ht="15.75">
      <c r="A475" s="76" t="s">
        <v>10</v>
      </c>
      <c r="B475" s="76" t="s">
        <v>407</v>
      </c>
      <c r="C475" s="76" t="s">
        <v>8</v>
      </c>
      <c r="D475" s="150"/>
      <c r="E475" s="151" t="s">
        <v>11</v>
      </c>
      <c r="F475" s="77" t="s">
        <v>404</v>
      </c>
      <c r="G475" s="78" t="s">
        <v>12</v>
      </c>
      <c r="H475" s="76" t="s">
        <v>13</v>
      </c>
      <c r="I475" s="78" t="s">
        <v>14</v>
      </c>
    </row>
    <row r="476" spans="1:9" ht="51">
      <c r="A476" s="152" t="s">
        <v>445</v>
      </c>
      <c r="B476" s="153" t="s">
        <v>1341</v>
      </c>
      <c r="C476" s="154">
        <v>100489</v>
      </c>
      <c r="D476" s="149"/>
      <c r="E476" s="148" t="s">
        <v>114</v>
      </c>
      <c r="F476" s="75" t="s">
        <v>27</v>
      </c>
      <c r="G476" s="85">
        <v>8.0000000000000002E-3</v>
      </c>
      <c r="H476" s="175">
        <v>587.07000000000005</v>
      </c>
      <c r="I476" s="86">
        <f>IF(H476=" ",0,ROUND(G476*H476,2))</f>
        <v>4.7</v>
      </c>
    </row>
    <row r="477" spans="1:9" ht="25.5">
      <c r="A477" s="155" t="s">
        <v>445</v>
      </c>
      <c r="B477" s="28" t="s">
        <v>1341</v>
      </c>
      <c r="C477" s="26">
        <v>88309</v>
      </c>
      <c r="D477" s="149"/>
      <c r="E477" s="149" t="s">
        <v>41</v>
      </c>
      <c r="F477" s="75" t="s">
        <v>33</v>
      </c>
      <c r="G477" s="85">
        <v>1.0249999999999999</v>
      </c>
      <c r="H477" s="175">
        <v>25.27</v>
      </c>
      <c r="I477" s="86">
        <f t="shared" ref="I477:I479" si="44">IF(H477=" ",0,ROUND(G477*H477,2))</f>
        <v>25.9</v>
      </c>
    </row>
    <row r="478" spans="1:9" ht="25.5">
      <c r="A478" s="155" t="s">
        <v>445</v>
      </c>
      <c r="B478" s="28" t="s">
        <v>1341</v>
      </c>
      <c r="C478" s="26">
        <v>88316</v>
      </c>
      <c r="D478" s="149"/>
      <c r="E478" s="149" t="s">
        <v>34</v>
      </c>
      <c r="F478" s="75" t="s">
        <v>33</v>
      </c>
      <c r="G478" s="85">
        <v>0.51249999999999996</v>
      </c>
      <c r="H478" s="175">
        <v>18.53</v>
      </c>
      <c r="I478" s="86">
        <f t="shared" si="44"/>
        <v>9.5</v>
      </c>
    </row>
    <row r="479" spans="1:9" ht="51">
      <c r="A479" s="155" t="s">
        <v>1371</v>
      </c>
      <c r="B479" s="28" t="s">
        <v>552</v>
      </c>
      <c r="C479" s="26" t="s">
        <v>455</v>
      </c>
      <c r="D479" s="149"/>
      <c r="E479" s="149" t="s">
        <v>461</v>
      </c>
      <c r="F479" s="75" t="s">
        <v>57</v>
      </c>
      <c r="G479" s="85">
        <v>13.125</v>
      </c>
      <c r="H479" s="175">
        <v>8.3101000000000003</v>
      </c>
      <c r="I479" s="86">
        <f t="shared" si="44"/>
        <v>109.07</v>
      </c>
    </row>
    <row r="480" spans="1:9">
      <c r="A480" s="87"/>
      <c r="B480" s="80"/>
      <c r="C480" s="80"/>
      <c r="D480" s="80"/>
      <c r="E480" s="88"/>
      <c r="F480" s="89"/>
      <c r="G480" s="6"/>
      <c r="H480" s="90"/>
      <c r="I480" s="91"/>
    </row>
    <row r="481" spans="1:9">
      <c r="A481" s="92" t="s">
        <v>15</v>
      </c>
      <c r="B481" s="81"/>
      <c r="C481" s="4"/>
      <c r="D481" s="80"/>
      <c r="E481" s="88"/>
      <c r="F481" s="5"/>
      <c r="G481" s="3"/>
      <c r="H481" s="93"/>
      <c r="I481" s="94"/>
    </row>
    <row r="482" spans="1:9">
      <c r="A482" s="95" t="s">
        <v>1344</v>
      </c>
      <c r="B482" s="96"/>
      <c r="C482" s="97"/>
      <c r="D482" s="97"/>
      <c r="E482" s="327" t="s">
        <v>16</v>
      </c>
      <c r="F482" s="327"/>
      <c r="G482" s="327"/>
      <c r="H482" s="327"/>
      <c r="I482" s="98">
        <f>SUM(I476:I479)</f>
        <v>149.16999999999999</v>
      </c>
    </row>
    <row r="485" spans="1:9" ht="60" customHeight="1">
      <c r="A485" s="158"/>
      <c r="B485" s="160"/>
      <c r="C485" s="99" t="s">
        <v>854</v>
      </c>
      <c r="D485" s="328" t="s">
        <v>863</v>
      </c>
      <c r="E485" s="329"/>
      <c r="F485" s="329"/>
      <c r="G485" s="330"/>
      <c r="H485" s="183" t="s">
        <v>26</v>
      </c>
      <c r="I485" s="184">
        <f>I495</f>
        <v>106.11000000000001</v>
      </c>
    </row>
    <row r="486" spans="1:9">
      <c r="A486" s="159"/>
      <c r="B486" s="79"/>
      <c r="C486" s="82"/>
      <c r="D486" s="82"/>
      <c r="E486" s="83"/>
      <c r="F486" s="83"/>
      <c r="G486" s="83"/>
      <c r="H486" s="83"/>
      <c r="I486" s="84"/>
    </row>
    <row r="487" spans="1:9" ht="15.75">
      <c r="A487" s="76" t="s">
        <v>10</v>
      </c>
      <c r="B487" s="76" t="s">
        <v>407</v>
      </c>
      <c r="C487" s="76" t="s">
        <v>8</v>
      </c>
      <c r="D487" s="150"/>
      <c r="E487" s="151" t="s">
        <v>11</v>
      </c>
      <c r="F487" s="77" t="s">
        <v>404</v>
      </c>
      <c r="G487" s="78" t="s">
        <v>12</v>
      </c>
      <c r="H487" s="76" t="s">
        <v>13</v>
      </c>
      <c r="I487" s="78" t="s">
        <v>14</v>
      </c>
    </row>
    <row r="488" spans="1:9" ht="25.5">
      <c r="A488" s="152" t="s">
        <v>445</v>
      </c>
      <c r="B488" s="153" t="s">
        <v>1341</v>
      </c>
      <c r="C488" s="154">
        <v>88256</v>
      </c>
      <c r="D488" s="149"/>
      <c r="E488" s="148" t="s">
        <v>72</v>
      </c>
      <c r="F488" s="75" t="s">
        <v>33</v>
      </c>
      <c r="G488" s="85">
        <v>0.6794</v>
      </c>
      <c r="H488" s="175">
        <v>26.74</v>
      </c>
      <c r="I488" s="86">
        <f>IF(H488=" ",0,ROUND(G488*H488,2))</f>
        <v>18.170000000000002</v>
      </c>
    </row>
    <row r="489" spans="1:9" ht="25.5">
      <c r="A489" s="155" t="s">
        <v>445</v>
      </c>
      <c r="B489" s="28" t="s">
        <v>1341</v>
      </c>
      <c r="C489" s="26">
        <v>88316</v>
      </c>
      <c r="D489" s="149"/>
      <c r="E489" s="149" t="s">
        <v>34</v>
      </c>
      <c r="F489" s="75" t="s">
        <v>33</v>
      </c>
      <c r="G489" s="85">
        <v>0.30890000000000001</v>
      </c>
      <c r="H489" s="175">
        <v>18.53</v>
      </c>
      <c r="I489" s="86">
        <f t="shared" ref="I489:I492" si="45">IF(H489=" ",0,ROUND(G489*H489,2))</f>
        <v>5.72</v>
      </c>
    </row>
    <row r="490" spans="1:9" ht="25.5">
      <c r="A490" s="155" t="s">
        <v>446</v>
      </c>
      <c r="B490" s="28" t="s">
        <v>1341</v>
      </c>
      <c r="C490" s="26">
        <v>1381</v>
      </c>
      <c r="D490" s="149"/>
      <c r="E490" s="149" t="s">
        <v>318</v>
      </c>
      <c r="F490" s="75" t="s">
        <v>79</v>
      </c>
      <c r="G490" s="85">
        <v>4.91</v>
      </c>
      <c r="H490" s="175">
        <v>0.69</v>
      </c>
      <c r="I490" s="86">
        <f t="shared" si="45"/>
        <v>3.39</v>
      </c>
    </row>
    <row r="491" spans="1:9" ht="25.5">
      <c r="A491" s="155" t="s">
        <v>446</v>
      </c>
      <c r="B491" s="28" t="s">
        <v>1341</v>
      </c>
      <c r="C491" s="26">
        <v>34357</v>
      </c>
      <c r="D491" s="149"/>
      <c r="E491" s="149" t="s">
        <v>361</v>
      </c>
      <c r="F491" s="75" t="s">
        <v>79</v>
      </c>
      <c r="G491" s="85">
        <v>0.42199999999999999</v>
      </c>
      <c r="H491" s="175">
        <v>4.05</v>
      </c>
      <c r="I491" s="86">
        <f t="shared" si="45"/>
        <v>1.71</v>
      </c>
    </row>
    <row r="492" spans="1:9" ht="38.25">
      <c r="A492" s="155" t="s">
        <v>408</v>
      </c>
      <c r="B492" s="28" t="s">
        <v>406</v>
      </c>
      <c r="C492" s="26"/>
      <c r="D492" s="149"/>
      <c r="E492" s="187" t="s">
        <v>865</v>
      </c>
      <c r="F492" s="75" t="s">
        <v>26</v>
      </c>
      <c r="G492" s="85">
        <v>1.0618000000000001</v>
      </c>
      <c r="H492" s="175">
        <v>72.62833333333333</v>
      </c>
      <c r="I492" s="86">
        <f t="shared" si="45"/>
        <v>77.12</v>
      </c>
    </row>
    <row r="493" spans="1:9">
      <c r="A493" s="87"/>
      <c r="B493" s="80"/>
      <c r="C493" s="80"/>
      <c r="D493" s="80"/>
      <c r="E493" s="88"/>
      <c r="F493" s="89"/>
      <c r="G493" s="6"/>
      <c r="H493" s="90"/>
      <c r="I493" s="91"/>
    </row>
    <row r="494" spans="1:9">
      <c r="A494" s="92" t="s">
        <v>15</v>
      </c>
      <c r="B494" s="81"/>
      <c r="C494" s="4"/>
      <c r="D494" s="80"/>
      <c r="E494" s="88"/>
      <c r="F494" s="5"/>
      <c r="G494" s="3"/>
      <c r="H494" s="93"/>
      <c r="I494" s="94"/>
    </row>
    <row r="495" spans="1:9">
      <c r="A495" s="95" t="s">
        <v>864</v>
      </c>
      <c r="B495" s="96"/>
      <c r="C495" s="97"/>
      <c r="D495" s="97"/>
      <c r="E495" s="327" t="s">
        <v>16</v>
      </c>
      <c r="F495" s="327"/>
      <c r="G495" s="327"/>
      <c r="H495" s="327"/>
      <c r="I495" s="98">
        <f>SUM(I488:I492)</f>
        <v>106.11000000000001</v>
      </c>
    </row>
    <row r="498" spans="1:11" ht="90" customHeight="1">
      <c r="A498" s="158"/>
      <c r="B498" s="160"/>
      <c r="C498" s="99" t="s">
        <v>858</v>
      </c>
      <c r="D498" s="328" t="s">
        <v>867</v>
      </c>
      <c r="E498" s="329"/>
      <c r="F498" s="329"/>
      <c r="G498" s="330"/>
      <c r="H498" s="183" t="s">
        <v>27</v>
      </c>
      <c r="I498" s="184">
        <f>I507</f>
        <v>821.93000000000006</v>
      </c>
      <c r="K498" s="1" t="e">
        <f>#REF!*#REF!</f>
        <v>#REF!</v>
      </c>
    </row>
    <row r="499" spans="1:11">
      <c r="A499" s="159"/>
      <c r="B499" s="79"/>
      <c r="C499" s="82"/>
      <c r="D499" s="82"/>
      <c r="E499" s="83"/>
      <c r="F499" s="83"/>
      <c r="G499" s="83"/>
      <c r="H499" s="83"/>
      <c r="I499" s="84"/>
    </row>
    <row r="500" spans="1:11" ht="15.75">
      <c r="A500" s="76" t="s">
        <v>10</v>
      </c>
      <c r="B500" s="76" t="s">
        <v>407</v>
      </c>
      <c r="C500" s="76" t="s">
        <v>8</v>
      </c>
      <c r="D500" s="150"/>
      <c r="E500" s="151" t="s">
        <v>11</v>
      </c>
      <c r="F500" s="77" t="s">
        <v>404</v>
      </c>
      <c r="G500" s="78" t="s">
        <v>12</v>
      </c>
      <c r="H500" s="76" t="s">
        <v>13</v>
      </c>
      <c r="I500" s="78" t="s">
        <v>14</v>
      </c>
    </row>
    <row r="501" spans="1:11" ht="25.5">
      <c r="A501" s="152" t="s">
        <v>445</v>
      </c>
      <c r="B501" s="153" t="s">
        <v>1341</v>
      </c>
      <c r="C501" s="154">
        <v>88316</v>
      </c>
      <c r="D501" s="149"/>
      <c r="E501" s="148" t="s">
        <v>34</v>
      </c>
      <c r="F501" s="75" t="s">
        <v>33</v>
      </c>
      <c r="G501" s="85">
        <v>12.6</v>
      </c>
      <c r="H501" s="175">
        <v>18.53</v>
      </c>
      <c r="I501" s="86">
        <f>IF(H501=" ",0,ROUND(G501*H501,2))</f>
        <v>233.48</v>
      </c>
    </row>
    <row r="502" spans="1:11" ht="25.5">
      <c r="A502" s="155" t="s">
        <v>445</v>
      </c>
      <c r="B502" s="28" t="s">
        <v>1341</v>
      </c>
      <c r="C502" s="26">
        <v>88309</v>
      </c>
      <c r="D502" s="149"/>
      <c r="E502" s="149" t="s">
        <v>41</v>
      </c>
      <c r="F502" s="75" t="s">
        <v>33</v>
      </c>
      <c r="G502" s="85">
        <v>6.3</v>
      </c>
      <c r="H502" s="175">
        <v>25.27</v>
      </c>
      <c r="I502" s="86">
        <f t="shared" ref="I502:I504" si="46">IF(H502=" ",0,ROUND(G502*H502,2))</f>
        <v>159.19999999999999</v>
      </c>
    </row>
    <row r="503" spans="1:11" ht="25.5">
      <c r="A503" s="155" t="s">
        <v>446</v>
      </c>
      <c r="B503" s="28" t="s">
        <v>1341</v>
      </c>
      <c r="C503" s="26">
        <v>1379</v>
      </c>
      <c r="D503" s="149"/>
      <c r="E503" s="149" t="s">
        <v>324</v>
      </c>
      <c r="F503" s="75" t="s">
        <v>79</v>
      </c>
      <c r="G503" s="85">
        <v>454.58</v>
      </c>
      <c r="H503" s="175">
        <v>0.78</v>
      </c>
      <c r="I503" s="86">
        <f t="shared" si="46"/>
        <v>354.57</v>
      </c>
      <c r="J503" s="1" t="e">
        <f>#REF!*18*2.5</f>
        <v>#REF!</v>
      </c>
      <c r="K503" s="1" t="s">
        <v>49</v>
      </c>
    </row>
    <row r="504" spans="1:11">
      <c r="A504" s="155" t="s">
        <v>408</v>
      </c>
      <c r="B504" s="28" t="s">
        <v>406</v>
      </c>
      <c r="C504" s="26"/>
      <c r="D504" s="149"/>
      <c r="E504" s="187" t="s">
        <v>868</v>
      </c>
      <c r="F504" s="75" t="s">
        <v>869</v>
      </c>
      <c r="G504" s="85">
        <v>2.7090000000000001</v>
      </c>
      <c r="H504" s="175">
        <v>27.566666666666666</v>
      </c>
      <c r="I504" s="86">
        <f t="shared" si="46"/>
        <v>74.680000000000007</v>
      </c>
    </row>
    <row r="505" spans="1:11">
      <c r="A505" s="87"/>
      <c r="B505" s="80"/>
      <c r="C505" s="80"/>
      <c r="D505" s="80"/>
      <c r="E505" s="88"/>
      <c r="F505" s="89"/>
      <c r="G505" s="6"/>
      <c r="H505" s="90"/>
      <c r="I505" s="91"/>
    </row>
    <row r="506" spans="1:11">
      <c r="A506" s="92" t="s">
        <v>15</v>
      </c>
      <c r="B506" s="81"/>
      <c r="C506" s="4"/>
      <c r="D506" s="80"/>
      <c r="E506" s="88"/>
      <c r="F506" s="5"/>
      <c r="G506" s="3"/>
      <c r="H506" s="93"/>
      <c r="I506" s="94"/>
    </row>
    <row r="507" spans="1:11">
      <c r="A507" s="95"/>
      <c r="B507" s="96"/>
      <c r="C507" s="97"/>
      <c r="D507" s="97"/>
      <c r="E507" s="327" t="s">
        <v>16</v>
      </c>
      <c r="F507" s="327"/>
      <c r="G507" s="327"/>
      <c r="H507" s="327"/>
      <c r="I507" s="98">
        <f>SUM(I501:I504)</f>
        <v>821.93000000000006</v>
      </c>
    </row>
    <row r="510" spans="1:11" ht="36" customHeight="1">
      <c r="A510" s="158"/>
      <c r="B510" s="160"/>
      <c r="C510" s="99" t="s">
        <v>862</v>
      </c>
      <c r="D510" s="328" t="s">
        <v>900</v>
      </c>
      <c r="E510" s="329"/>
      <c r="F510" s="329"/>
      <c r="G510" s="330"/>
      <c r="H510" s="183" t="s">
        <v>26</v>
      </c>
      <c r="I510" s="184">
        <f>I519</f>
        <v>151.16</v>
      </c>
    </row>
    <row r="511" spans="1:11">
      <c r="A511" s="159"/>
      <c r="B511" s="79"/>
      <c r="C511" s="82"/>
      <c r="D511" s="82"/>
      <c r="E511" s="83"/>
      <c r="F511" s="83"/>
      <c r="G511" s="83"/>
      <c r="H511" s="83"/>
      <c r="I511" s="84"/>
    </row>
    <row r="512" spans="1:11" ht="15.75">
      <c r="A512" s="76" t="s">
        <v>10</v>
      </c>
      <c r="B512" s="76" t="s">
        <v>407</v>
      </c>
      <c r="C512" s="76" t="s">
        <v>8</v>
      </c>
      <c r="D512" s="150"/>
      <c r="E512" s="151" t="s">
        <v>11</v>
      </c>
      <c r="F512" s="77" t="s">
        <v>404</v>
      </c>
      <c r="G512" s="78" t="s">
        <v>12</v>
      </c>
      <c r="H512" s="76" t="s">
        <v>13</v>
      </c>
      <c r="I512" s="78" t="s">
        <v>14</v>
      </c>
    </row>
    <row r="513" spans="1:9" ht="25.5">
      <c r="A513" s="152" t="s">
        <v>445</v>
      </c>
      <c r="B513" s="153" t="s">
        <v>1341</v>
      </c>
      <c r="C513" s="154">
        <v>88315</v>
      </c>
      <c r="D513" s="149"/>
      <c r="E513" s="148" t="s">
        <v>44</v>
      </c>
      <c r="F513" s="75" t="s">
        <v>33</v>
      </c>
      <c r="G513" s="85">
        <v>2.5284</v>
      </c>
      <c r="H513" s="175">
        <v>25.06</v>
      </c>
      <c r="I513" s="86">
        <f>IF(H513=" ",0,ROUND(G513*H513,2))</f>
        <v>63.36</v>
      </c>
    </row>
    <row r="514" spans="1:9" ht="25.5">
      <c r="A514" s="155" t="s">
        <v>446</v>
      </c>
      <c r="B514" s="28" t="s">
        <v>1341</v>
      </c>
      <c r="C514" s="26">
        <v>546</v>
      </c>
      <c r="D514" s="149"/>
      <c r="E514" s="149" t="s">
        <v>320</v>
      </c>
      <c r="F514" s="75" t="s">
        <v>79</v>
      </c>
      <c r="G514" s="85">
        <v>3.718</v>
      </c>
      <c r="H514" s="175">
        <v>7.93</v>
      </c>
      <c r="I514" s="86">
        <f t="shared" ref="I514:I516" si="47">IF(H514=" ",0,ROUND(G514*H514,2))</f>
        <v>29.48</v>
      </c>
    </row>
    <row r="515" spans="1:9" ht="38.25">
      <c r="A515" s="155" t="s">
        <v>446</v>
      </c>
      <c r="B515" s="28" t="s">
        <v>1341</v>
      </c>
      <c r="C515" s="26">
        <v>4777</v>
      </c>
      <c r="D515" s="149"/>
      <c r="E515" s="149" t="s">
        <v>323</v>
      </c>
      <c r="F515" s="75" t="s">
        <v>79</v>
      </c>
      <c r="G515" s="85">
        <v>3.3439999999999999</v>
      </c>
      <c r="H515" s="175">
        <v>6.72</v>
      </c>
      <c r="I515" s="86">
        <f t="shared" si="47"/>
        <v>22.47</v>
      </c>
    </row>
    <row r="516" spans="1:9" ht="51">
      <c r="A516" s="155" t="s">
        <v>446</v>
      </c>
      <c r="B516" s="28" t="s">
        <v>1341</v>
      </c>
      <c r="C516" s="26">
        <v>10933</v>
      </c>
      <c r="D516" s="149"/>
      <c r="E516" s="149" t="s">
        <v>370</v>
      </c>
      <c r="F516" s="75" t="s">
        <v>77</v>
      </c>
      <c r="G516" s="85">
        <v>1.8480000000000001</v>
      </c>
      <c r="H516" s="175">
        <v>19.399999999999999</v>
      </c>
      <c r="I516" s="86">
        <f t="shared" si="47"/>
        <v>35.85</v>
      </c>
    </row>
    <row r="517" spans="1:9">
      <c r="A517" s="87"/>
      <c r="B517" s="80"/>
      <c r="C517" s="80"/>
      <c r="D517" s="80"/>
      <c r="E517" s="88"/>
      <c r="F517" s="89"/>
      <c r="G517" s="6"/>
      <c r="H517" s="90"/>
      <c r="I517" s="91"/>
    </row>
    <row r="518" spans="1:9">
      <c r="A518" s="92" t="s">
        <v>15</v>
      </c>
      <c r="B518" s="81"/>
      <c r="C518" s="4"/>
      <c r="D518" s="80"/>
      <c r="E518" s="88"/>
      <c r="F518" s="5"/>
      <c r="G518" s="3"/>
      <c r="H518" s="93"/>
      <c r="I518" s="94"/>
    </row>
    <row r="519" spans="1:9">
      <c r="A519" s="95"/>
      <c r="B519" s="96"/>
      <c r="C519" s="97"/>
      <c r="D519" s="97"/>
      <c r="E519" s="327" t="s">
        <v>16</v>
      </c>
      <c r="F519" s="327"/>
      <c r="G519" s="327"/>
      <c r="H519" s="327"/>
      <c r="I519" s="98">
        <f>SUM(I513:I516)</f>
        <v>151.16</v>
      </c>
    </row>
    <row r="522" spans="1:9" ht="45" customHeight="1">
      <c r="A522" s="158"/>
      <c r="B522" s="160"/>
      <c r="C522" s="99" t="s">
        <v>866</v>
      </c>
      <c r="D522" s="328" t="s">
        <v>907</v>
      </c>
      <c r="E522" s="329"/>
      <c r="F522" s="329"/>
      <c r="G522" s="330"/>
      <c r="H522" s="183" t="s">
        <v>27</v>
      </c>
      <c r="I522" s="184">
        <f>I532</f>
        <v>228.37</v>
      </c>
    </row>
    <row r="523" spans="1:9">
      <c r="A523" s="159"/>
      <c r="B523" s="79"/>
      <c r="C523" s="82"/>
      <c r="D523" s="82"/>
      <c r="E523" s="83"/>
      <c r="F523" s="83"/>
      <c r="G523" s="83"/>
      <c r="H523" s="83"/>
      <c r="I523" s="84"/>
    </row>
    <row r="524" spans="1:9" ht="15.75">
      <c r="A524" s="76" t="s">
        <v>10</v>
      </c>
      <c r="B524" s="76" t="s">
        <v>407</v>
      </c>
      <c r="C524" s="76" t="s">
        <v>8</v>
      </c>
      <c r="D524" s="150"/>
      <c r="E524" s="151" t="s">
        <v>11</v>
      </c>
      <c r="F524" s="77" t="s">
        <v>404</v>
      </c>
      <c r="G524" s="78" t="s">
        <v>12</v>
      </c>
      <c r="H524" s="76" t="s">
        <v>13</v>
      </c>
      <c r="I524" s="78" t="s">
        <v>14</v>
      </c>
    </row>
    <row r="525" spans="1:9" ht="25.5">
      <c r="A525" s="152" t="s">
        <v>445</v>
      </c>
      <c r="B525" s="153" t="s">
        <v>1341</v>
      </c>
      <c r="C525" s="154">
        <v>88316</v>
      </c>
      <c r="D525" s="149"/>
      <c r="E525" s="148" t="s">
        <v>34</v>
      </c>
      <c r="F525" s="75" t="s">
        <v>33</v>
      </c>
      <c r="G525" s="85">
        <v>1.66</v>
      </c>
      <c r="H525" s="175">
        <v>18.53</v>
      </c>
      <c r="I525" s="86">
        <f>IF(H525=" ",0,ROUND(G525*H525,2))</f>
        <v>30.76</v>
      </c>
    </row>
    <row r="526" spans="1:9" ht="63.75">
      <c r="A526" s="155" t="s">
        <v>445</v>
      </c>
      <c r="B526" s="28" t="s">
        <v>1341</v>
      </c>
      <c r="C526" s="26">
        <v>91277</v>
      </c>
      <c r="D526" s="149"/>
      <c r="E526" s="149" t="s">
        <v>53</v>
      </c>
      <c r="F526" s="75" t="s">
        <v>38</v>
      </c>
      <c r="G526" s="85">
        <v>0.8</v>
      </c>
      <c r="H526" s="175">
        <v>9.94</v>
      </c>
      <c r="I526" s="86">
        <f t="shared" ref="I526:I529" si="48">IF(H526=" ",0,ROUND(G526*H526,2))</f>
        <v>7.95</v>
      </c>
    </row>
    <row r="527" spans="1:9" ht="63.75">
      <c r="A527" s="155" t="s">
        <v>445</v>
      </c>
      <c r="B527" s="28" t="s">
        <v>1341</v>
      </c>
      <c r="C527" s="26">
        <v>91278</v>
      </c>
      <c r="D527" s="149"/>
      <c r="E527" s="149" t="s">
        <v>54</v>
      </c>
      <c r="F527" s="75" t="s">
        <v>39</v>
      </c>
      <c r="G527" s="85">
        <v>0.2</v>
      </c>
      <c r="H527" s="175">
        <v>0.52</v>
      </c>
      <c r="I527" s="86">
        <f t="shared" si="48"/>
        <v>0.1</v>
      </c>
    </row>
    <row r="528" spans="1:9" ht="51">
      <c r="A528" s="155" t="s">
        <v>445</v>
      </c>
      <c r="B528" s="28" t="s">
        <v>1341</v>
      </c>
      <c r="C528" s="26">
        <v>95876</v>
      </c>
      <c r="D528" s="149"/>
      <c r="E528" s="149" t="s">
        <v>243</v>
      </c>
      <c r="F528" s="75" t="s">
        <v>67</v>
      </c>
      <c r="G528" s="85">
        <v>10.5</v>
      </c>
      <c r="H528" s="175">
        <v>2.16</v>
      </c>
      <c r="I528" s="86">
        <f t="shared" si="48"/>
        <v>22.68</v>
      </c>
    </row>
    <row r="529" spans="1:9" ht="38.25">
      <c r="A529" s="155" t="s">
        <v>446</v>
      </c>
      <c r="B529" s="28" t="s">
        <v>1341</v>
      </c>
      <c r="C529" s="26">
        <v>4718</v>
      </c>
      <c r="D529" s="149"/>
      <c r="E529" s="149" t="s">
        <v>352</v>
      </c>
      <c r="F529" s="75" t="s">
        <v>76</v>
      </c>
      <c r="G529" s="85">
        <v>1.3</v>
      </c>
      <c r="H529" s="175">
        <v>128.37</v>
      </c>
      <c r="I529" s="86">
        <f t="shared" si="48"/>
        <v>166.88</v>
      </c>
    </row>
    <row r="530" spans="1:9">
      <c r="A530" s="87"/>
      <c r="B530" s="80"/>
      <c r="C530" s="80"/>
      <c r="D530" s="80"/>
      <c r="E530" s="88"/>
      <c r="F530" s="89"/>
      <c r="G530" s="6"/>
      <c r="H530" s="90"/>
      <c r="I530" s="91"/>
    </row>
    <row r="531" spans="1:9">
      <c r="A531" s="92" t="s">
        <v>15</v>
      </c>
      <c r="B531" s="81"/>
      <c r="C531" s="4"/>
      <c r="D531" s="80"/>
      <c r="E531" s="88"/>
      <c r="F531" s="5"/>
      <c r="G531" s="3"/>
      <c r="H531" s="93"/>
      <c r="I531" s="94"/>
    </row>
    <row r="532" spans="1:9">
      <c r="A532" s="95"/>
      <c r="B532" s="96"/>
      <c r="C532" s="97"/>
      <c r="D532" s="97"/>
      <c r="E532" s="327" t="s">
        <v>16</v>
      </c>
      <c r="F532" s="327"/>
      <c r="G532" s="327"/>
      <c r="H532" s="327"/>
      <c r="I532" s="98">
        <f>SUM(I525:I529)</f>
        <v>228.37</v>
      </c>
    </row>
    <row r="535" spans="1:9" ht="75" customHeight="1">
      <c r="A535" s="158"/>
      <c r="B535" s="160"/>
      <c r="C535" s="99" t="s">
        <v>885</v>
      </c>
      <c r="D535" s="328" t="s">
        <v>918</v>
      </c>
      <c r="E535" s="329"/>
      <c r="F535" s="329"/>
      <c r="G535" s="330"/>
      <c r="H535" s="183" t="s">
        <v>724</v>
      </c>
      <c r="I535" s="184">
        <f>I549</f>
        <v>1258.6300000000003</v>
      </c>
    </row>
    <row r="536" spans="1:9">
      <c r="A536" s="159"/>
      <c r="B536" s="79"/>
      <c r="C536" s="82"/>
      <c r="D536" s="82"/>
      <c r="E536" s="83"/>
      <c r="F536" s="83"/>
      <c r="G536" s="83"/>
      <c r="H536" s="83"/>
      <c r="I536" s="84"/>
    </row>
    <row r="537" spans="1:9" ht="15.75">
      <c r="A537" s="76" t="s">
        <v>10</v>
      </c>
      <c r="B537" s="76" t="s">
        <v>407</v>
      </c>
      <c r="C537" s="76" t="s">
        <v>8</v>
      </c>
      <c r="D537" s="150"/>
      <c r="E537" s="151" t="s">
        <v>11</v>
      </c>
      <c r="F537" s="77" t="s">
        <v>404</v>
      </c>
      <c r="G537" s="78" t="s">
        <v>12</v>
      </c>
      <c r="H537" s="76" t="s">
        <v>13</v>
      </c>
      <c r="I537" s="78" t="s">
        <v>14</v>
      </c>
    </row>
    <row r="538" spans="1:9" ht="25.5">
      <c r="A538" s="152" t="s">
        <v>445</v>
      </c>
      <c r="B538" s="153" t="s">
        <v>1341</v>
      </c>
      <c r="C538" s="154">
        <v>88315</v>
      </c>
      <c r="D538" s="149"/>
      <c r="E538" s="148" t="s">
        <v>44</v>
      </c>
      <c r="F538" s="75" t="s">
        <v>33</v>
      </c>
      <c r="G538" s="85">
        <v>8</v>
      </c>
      <c r="H538" s="175">
        <v>25.06</v>
      </c>
      <c r="I538" s="86">
        <f>IF(H538=" ",0,ROUND(G538*H538,2))</f>
        <v>200.48</v>
      </c>
    </row>
    <row r="539" spans="1:9" ht="25.5">
      <c r="A539" s="155" t="s">
        <v>445</v>
      </c>
      <c r="B539" s="28" t="s">
        <v>1341</v>
      </c>
      <c r="C539" s="26">
        <v>88251</v>
      </c>
      <c r="D539" s="149"/>
      <c r="E539" s="149" t="s">
        <v>71</v>
      </c>
      <c r="F539" s="75" t="s">
        <v>33</v>
      </c>
      <c r="G539" s="85">
        <v>8</v>
      </c>
      <c r="H539" s="175">
        <v>20.399999999999999</v>
      </c>
      <c r="I539" s="86">
        <f t="shared" ref="I539:I546" si="49">IF(H539=" ",0,ROUND(G539*H539,2))</f>
        <v>163.19999999999999</v>
      </c>
    </row>
    <row r="540" spans="1:9" ht="51">
      <c r="A540" s="155" t="s">
        <v>445</v>
      </c>
      <c r="B540" s="28" t="s">
        <v>1341</v>
      </c>
      <c r="C540" s="26">
        <v>101173</v>
      </c>
      <c r="D540" s="149"/>
      <c r="E540" s="149" t="s">
        <v>186</v>
      </c>
      <c r="F540" s="75" t="s">
        <v>29</v>
      </c>
      <c r="G540" s="85">
        <v>1</v>
      </c>
      <c r="H540" s="175">
        <v>57.55</v>
      </c>
      <c r="I540" s="86">
        <f>IF(H540=" ",0,ROUND(G540*H540,2))</f>
        <v>57.55</v>
      </c>
    </row>
    <row r="541" spans="1:9" ht="76.5">
      <c r="A541" s="155" t="s">
        <v>445</v>
      </c>
      <c r="B541" s="28" t="s">
        <v>1341</v>
      </c>
      <c r="C541" s="26">
        <v>100762</v>
      </c>
      <c r="D541" s="149"/>
      <c r="E541" s="149" t="s">
        <v>232</v>
      </c>
      <c r="F541" s="75" t="s">
        <v>26</v>
      </c>
      <c r="G541" s="85">
        <v>1.7248000000000001</v>
      </c>
      <c r="H541" s="175">
        <v>48.51</v>
      </c>
      <c r="I541" s="86">
        <f>IF(H541=" ",0,ROUND(G541*H541,2))</f>
        <v>83.67</v>
      </c>
    </row>
    <row r="542" spans="1:9" ht="25.5">
      <c r="A542" s="155" t="s">
        <v>408</v>
      </c>
      <c r="B542" s="28" t="s">
        <v>406</v>
      </c>
      <c r="C542" s="26"/>
      <c r="D542" s="149"/>
      <c r="E542" s="187" t="s">
        <v>916</v>
      </c>
      <c r="F542" s="75" t="s">
        <v>724</v>
      </c>
      <c r="G542" s="85">
        <v>2</v>
      </c>
      <c r="H542" s="175">
        <v>240.89666666666668</v>
      </c>
      <c r="I542" s="86">
        <f t="shared" si="49"/>
        <v>481.79</v>
      </c>
    </row>
    <row r="543" spans="1:9" ht="25.5">
      <c r="A543" s="155" t="s">
        <v>408</v>
      </c>
      <c r="B543" s="28" t="s">
        <v>406</v>
      </c>
      <c r="C543" s="26"/>
      <c r="D543" s="149"/>
      <c r="E543" s="187" t="s">
        <v>917</v>
      </c>
      <c r="F543" s="75" t="s">
        <v>29</v>
      </c>
      <c r="G543" s="85">
        <v>10.780000000000001</v>
      </c>
      <c r="H543" s="175">
        <v>13.583333333333334</v>
      </c>
      <c r="I543" s="86">
        <f t="shared" ref="I543" si="50">IF(H543=" ",0,ROUND(G543*H543,2))</f>
        <v>146.43</v>
      </c>
    </row>
    <row r="544" spans="1:9" ht="51">
      <c r="A544" s="155" t="s">
        <v>446</v>
      </c>
      <c r="B544" s="28" t="s">
        <v>1341</v>
      </c>
      <c r="C544" s="26">
        <v>2432</v>
      </c>
      <c r="D544" s="149"/>
      <c r="E544" s="149" t="s">
        <v>545</v>
      </c>
      <c r="F544" s="75" t="s">
        <v>75</v>
      </c>
      <c r="G544" s="85">
        <v>3</v>
      </c>
      <c r="H544" s="175">
        <v>21.73</v>
      </c>
      <c r="I544" s="86">
        <f t="shared" si="49"/>
        <v>65.19</v>
      </c>
    </row>
    <row r="545" spans="1:9" ht="63.75">
      <c r="A545" s="155" t="s">
        <v>446</v>
      </c>
      <c r="B545" s="28" t="s">
        <v>1341</v>
      </c>
      <c r="C545" s="26">
        <v>3121</v>
      </c>
      <c r="D545" s="149"/>
      <c r="E545" s="149" t="s">
        <v>332</v>
      </c>
      <c r="F545" s="75" t="s">
        <v>75</v>
      </c>
      <c r="G545" s="85">
        <v>1</v>
      </c>
      <c r="H545" s="175">
        <v>6.38</v>
      </c>
      <c r="I545" s="86">
        <f t="shared" si="49"/>
        <v>6.38</v>
      </c>
    </row>
    <row r="546" spans="1:9" ht="25.5">
      <c r="A546" s="155" t="s">
        <v>446</v>
      </c>
      <c r="B546" s="28" t="s">
        <v>1341</v>
      </c>
      <c r="C546" s="26">
        <v>11002</v>
      </c>
      <c r="D546" s="149"/>
      <c r="E546" s="149" t="s">
        <v>329</v>
      </c>
      <c r="F546" s="75" t="s">
        <v>79</v>
      </c>
      <c r="G546" s="85">
        <v>1</v>
      </c>
      <c r="H546" s="175">
        <v>53.94</v>
      </c>
      <c r="I546" s="86">
        <f t="shared" si="49"/>
        <v>53.94</v>
      </c>
    </row>
    <row r="547" spans="1:9">
      <c r="A547" s="87"/>
      <c r="B547" s="80"/>
      <c r="C547" s="80"/>
      <c r="D547" s="80"/>
      <c r="E547" s="88"/>
      <c r="F547" s="89"/>
      <c r="G547" s="6"/>
      <c r="H547" s="90"/>
      <c r="I547" s="91"/>
    </row>
    <row r="548" spans="1:9">
      <c r="A548" s="92" t="s">
        <v>15</v>
      </c>
      <c r="B548" s="81"/>
      <c r="C548" s="4"/>
      <c r="D548" s="80"/>
      <c r="E548" s="88"/>
      <c r="F548" s="5"/>
      <c r="G548" s="3"/>
      <c r="H548" s="93"/>
      <c r="I548" s="94"/>
    </row>
    <row r="549" spans="1:9">
      <c r="A549" s="95"/>
      <c r="B549" s="96"/>
      <c r="C549" s="97"/>
      <c r="D549" s="97"/>
      <c r="E549" s="327" t="s">
        <v>16</v>
      </c>
      <c r="F549" s="327"/>
      <c r="G549" s="327"/>
      <c r="H549" s="327"/>
      <c r="I549" s="98">
        <f>SUM(I538:I546)</f>
        <v>1258.6300000000003</v>
      </c>
    </row>
    <row r="552" spans="1:9" ht="75" customHeight="1">
      <c r="A552" s="158"/>
      <c r="B552" s="160"/>
      <c r="C552" s="99" t="s">
        <v>906</v>
      </c>
      <c r="D552" s="328" t="s">
        <v>926</v>
      </c>
      <c r="E552" s="329"/>
      <c r="F552" s="329"/>
      <c r="G552" s="330"/>
      <c r="H552" s="183" t="s">
        <v>724</v>
      </c>
      <c r="I552" s="184">
        <f>I559</f>
        <v>8234.14</v>
      </c>
    </row>
    <row r="553" spans="1:9">
      <c r="A553" s="159"/>
      <c r="B553" s="79"/>
      <c r="C553" s="82"/>
      <c r="D553" s="82"/>
      <c r="E553" s="83"/>
      <c r="F553" s="83"/>
      <c r="G553" s="83"/>
      <c r="H553" s="83"/>
      <c r="I553" s="84"/>
    </row>
    <row r="554" spans="1:9" ht="15.75">
      <c r="A554" s="76" t="s">
        <v>10</v>
      </c>
      <c r="B554" s="76" t="s">
        <v>407</v>
      </c>
      <c r="C554" s="76" t="s">
        <v>8</v>
      </c>
      <c r="D554" s="150"/>
      <c r="E554" s="151" t="s">
        <v>11</v>
      </c>
      <c r="F554" s="77" t="s">
        <v>404</v>
      </c>
      <c r="G554" s="78" t="s">
        <v>12</v>
      </c>
      <c r="H554" s="76" t="s">
        <v>13</v>
      </c>
      <c r="I554" s="78" t="s">
        <v>14</v>
      </c>
    </row>
    <row r="555" spans="1:9" ht="38.25">
      <c r="A555" s="152" t="s">
        <v>1370</v>
      </c>
      <c r="B555" s="153" t="s">
        <v>552</v>
      </c>
      <c r="C555" s="154" t="s">
        <v>392</v>
      </c>
      <c r="D555" s="149"/>
      <c r="E555" s="148" t="s">
        <v>398</v>
      </c>
      <c r="F555" s="75" t="s">
        <v>181</v>
      </c>
      <c r="G555" s="85">
        <v>5</v>
      </c>
      <c r="H555" s="175">
        <v>1626.9</v>
      </c>
      <c r="I555" s="86">
        <f>IF(H555=" ",0,ROUND(G555*H555,2))</f>
        <v>8134.5</v>
      </c>
    </row>
    <row r="556" spans="1:9" ht="38.25">
      <c r="A556" s="155" t="s">
        <v>408</v>
      </c>
      <c r="B556" s="28" t="s">
        <v>406</v>
      </c>
      <c r="C556" s="26" t="s">
        <v>927</v>
      </c>
      <c r="D556" s="149"/>
      <c r="E556" s="149" t="s">
        <v>928</v>
      </c>
      <c r="F556" s="75" t="s">
        <v>724</v>
      </c>
      <c r="G556" s="85">
        <v>1</v>
      </c>
      <c r="H556" s="175">
        <v>99.64</v>
      </c>
      <c r="I556" s="86">
        <f t="shared" ref="I556" si="51">IF(H556=" ",0,ROUND(G556*H556,2))</f>
        <v>99.64</v>
      </c>
    </row>
    <row r="557" spans="1:9">
      <c r="A557" s="87"/>
      <c r="B557" s="80"/>
      <c r="C557" s="80"/>
      <c r="D557" s="80"/>
      <c r="E557" s="88"/>
      <c r="F557" s="89"/>
      <c r="G557" s="6"/>
      <c r="H557" s="90"/>
      <c r="I557" s="91"/>
    </row>
    <row r="558" spans="1:9">
      <c r="A558" s="92" t="s">
        <v>15</v>
      </c>
      <c r="B558" s="81"/>
      <c r="C558" s="4"/>
      <c r="D558" s="80"/>
      <c r="E558" s="88"/>
      <c r="F558" s="5"/>
      <c r="G558" s="3"/>
      <c r="H558" s="93"/>
      <c r="I558" s="94"/>
    </row>
    <row r="559" spans="1:9">
      <c r="A559" s="95"/>
      <c r="B559" s="96"/>
      <c r="C559" s="97"/>
      <c r="D559" s="97"/>
      <c r="E559" s="327" t="s">
        <v>16</v>
      </c>
      <c r="F559" s="327"/>
      <c r="G559" s="327"/>
      <c r="H559" s="327"/>
      <c r="I559" s="98">
        <f>SUM(I555:I556)</f>
        <v>8234.14</v>
      </c>
    </row>
    <row r="562" spans="1:9" ht="60" customHeight="1">
      <c r="A562" s="158"/>
      <c r="B562" s="160"/>
      <c r="C562" s="99" t="s">
        <v>914</v>
      </c>
      <c r="D562" s="328" t="s">
        <v>931</v>
      </c>
      <c r="E562" s="329"/>
      <c r="F562" s="329"/>
      <c r="G562" s="330"/>
      <c r="H562" s="183" t="s">
        <v>724</v>
      </c>
      <c r="I562" s="184">
        <f>I569</f>
        <v>4832.1600000000008</v>
      </c>
    </row>
    <row r="563" spans="1:9">
      <c r="A563" s="159"/>
      <c r="B563" s="79"/>
      <c r="C563" s="82"/>
      <c r="D563" s="82"/>
      <c r="E563" s="83"/>
      <c r="F563" s="83"/>
      <c r="G563" s="83"/>
      <c r="H563" s="83"/>
      <c r="I563" s="84"/>
    </row>
    <row r="564" spans="1:9" ht="15.75">
      <c r="A564" s="76" t="s">
        <v>10</v>
      </c>
      <c r="B564" s="76" t="s">
        <v>407</v>
      </c>
      <c r="C564" s="76" t="s">
        <v>8</v>
      </c>
      <c r="D564" s="150"/>
      <c r="E564" s="151" t="s">
        <v>11</v>
      </c>
      <c r="F564" s="77" t="s">
        <v>404</v>
      </c>
      <c r="G564" s="78" t="s">
        <v>12</v>
      </c>
      <c r="H564" s="76" t="s">
        <v>13</v>
      </c>
      <c r="I564" s="78" t="s">
        <v>14</v>
      </c>
    </row>
    <row r="565" spans="1:9" ht="38.25">
      <c r="A565" s="152" t="s">
        <v>1370</v>
      </c>
      <c r="B565" s="153" t="s">
        <v>552</v>
      </c>
      <c r="C565" s="154" t="s">
        <v>393</v>
      </c>
      <c r="D565" s="149"/>
      <c r="E565" s="148" t="s">
        <v>399</v>
      </c>
      <c r="F565" s="75" t="s">
        <v>181</v>
      </c>
      <c r="G565" s="85">
        <v>2</v>
      </c>
      <c r="H565" s="175">
        <v>2366.2600000000002</v>
      </c>
      <c r="I565" s="86">
        <f>IF(H565=" ",0,ROUND(G565*H565,2))</f>
        <v>4732.5200000000004</v>
      </c>
    </row>
    <row r="566" spans="1:9" ht="38.25">
      <c r="A566" s="155" t="s">
        <v>408</v>
      </c>
      <c r="B566" s="28" t="s">
        <v>406</v>
      </c>
      <c r="C566" s="26" t="s">
        <v>927</v>
      </c>
      <c r="D566" s="149"/>
      <c r="E566" s="149" t="s">
        <v>928</v>
      </c>
      <c r="F566" s="75" t="s">
        <v>724</v>
      </c>
      <c r="G566" s="85">
        <v>1</v>
      </c>
      <c r="H566" s="175">
        <v>99.64</v>
      </c>
      <c r="I566" s="86">
        <f t="shared" ref="I566" si="52">IF(H566=" ",0,ROUND(G566*H566,2))</f>
        <v>99.64</v>
      </c>
    </row>
    <row r="567" spans="1:9">
      <c r="A567" s="87"/>
      <c r="B567" s="80"/>
      <c r="C567" s="80"/>
      <c r="D567" s="80"/>
      <c r="E567" s="88"/>
      <c r="F567" s="89"/>
      <c r="G567" s="6"/>
      <c r="H567" s="90"/>
      <c r="I567" s="91"/>
    </row>
    <row r="568" spans="1:9">
      <c r="A568" s="92" t="s">
        <v>15</v>
      </c>
      <c r="B568" s="81"/>
      <c r="C568" s="4"/>
      <c r="D568" s="80"/>
      <c r="E568" s="88"/>
      <c r="F568" s="5"/>
      <c r="G568" s="3"/>
      <c r="H568" s="93"/>
      <c r="I568" s="94"/>
    </row>
    <row r="569" spans="1:9">
      <c r="A569" s="95"/>
      <c r="B569" s="96"/>
      <c r="C569" s="97"/>
      <c r="D569" s="97"/>
      <c r="E569" s="327" t="s">
        <v>16</v>
      </c>
      <c r="F569" s="327"/>
      <c r="G569" s="327"/>
      <c r="H569" s="327"/>
      <c r="I569" s="98">
        <f>SUM(I565:I566)</f>
        <v>4832.1600000000008</v>
      </c>
    </row>
    <row r="572" spans="1:9" ht="60" customHeight="1">
      <c r="A572" s="158"/>
      <c r="B572" s="160"/>
      <c r="C572" s="99" t="s">
        <v>915</v>
      </c>
      <c r="D572" s="328" t="s">
        <v>930</v>
      </c>
      <c r="E572" s="329"/>
      <c r="F572" s="329"/>
      <c r="G572" s="330"/>
      <c r="H572" s="183" t="s">
        <v>724</v>
      </c>
      <c r="I572" s="184">
        <f>I579</f>
        <v>4625.2400000000007</v>
      </c>
    </row>
    <row r="573" spans="1:9">
      <c r="A573" s="159"/>
      <c r="B573" s="79"/>
      <c r="C573" s="82"/>
      <c r="D573" s="82"/>
      <c r="E573" s="83"/>
      <c r="F573" s="83"/>
      <c r="G573" s="83"/>
      <c r="H573" s="83"/>
      <c r="I573" s="84"/>
    </row>
    <row r="574" spans="1:9" ht="15.75">
      <c r="A574" s="76" t="s">
        <v>10</v>
      </c>
      <c r="B574" s="76" t="s">
        <v>407</v>
      </c>
      <c r="C574" s="76" t="s">
        <v>8</v>
      </c>
      <c r="D574" s="150"/>
      <c r="E574" s="151" t="s">
        <v>11</v>
      </c>
      <c r="F574" s="77" t="s">
        <v>404</v>
      </c>
      <c r="G574" s="78" t="s">
        <v>12</v>
      </c>
      <c r="H574" s="76" t="s">
        <v>13</v>
      </c>
      <c r="I574" s="78" t="s">
        <v>14</v>
      </c>
    </row>
    <row r="575" spans="1:9" ht="38.25">
      <c r="A575" s="152" t="s">
        <v>1370</v>
      </c>
      <c r="B575" s="153" t="s">
        <v>552</v>
      </c>
      <c r="C575" s="154" t="s">
        <v>394</v>
      </c>
      <c r="D575" s="149"/>
      <c r="E575" s="148" t="s">
        <v>564</v>
      </c>
      <c r="F575" s="75" t="s">
        <v>181</v>
      </c>
      <c r="G575" s="85">
        <v>2.5</v>
      </c>
      <c r="H575" s="175">
        <v>1810.24</v>
      </c>
      <c r="I575" s="86">
        <f>IF(H575=" ",0,ROUND(G575*H575,2))</f>
        <v>4525.6000000000004</v>
      </c>
    </row>
    <row r="576" spans="1:9" ht="38.25">
      <c r="A576" s="155" t="s">
        <v>408</v>
      </c>
      <c r="B576" s="28" t="s">
        <v>406</v>
      </c>
      <c r="C576" s="26" t="s">
        <v>927</v>
      </c>
      <c r="D576" s="149"/>
      <c r="E576" s="149" t="s">
        <v>928</v>
      </c>
      <c r="F576" s="75" t="s">
        <v>724</v>
      </c>
      <c r="G576" s="85">
        <v>1</v>
      </c>
      <c r="H576" s="175">
        <v>99.64</v>
      </c>
      <c r="I576" s="86">
        <f t="shared" ref="I576" si="53">IF(H576=" ",0,ROUND(G576*H576,2))</f>
        <v>99.64</v>
      </c>
    </row>
    <row r="577" spans="1:9">
      <c r="A577" s="87"/>
      <c r="B577" s="80"/>
      <c r="C577" s="80"/>
      <c r="D577" s="80"/>
      <c r="E577" s="88"/>
      <c r="F577" s="89"/>
      <c r="G577" s="6"/>
      <c r="H577" s="90"/>
      <c r="I577" s="91"/>
    </row>
    <row r="578" spans="1:9">
      <c r="A578" s="92" t="s">
        <v>15</v>
      </c>
      <c r="B578" s="81"/>
      <c r="C578" s="4"/>
      <c r="D578" s="80"/>
      <c r="E578" s="88"/>
      <c r="F578" s="5"/>
      <c r="G578" s="3"/>
      <c r="H578" s="93"/>
      <c r="I578" s="94"/>
    </row>
    <row r="579" spans="1:9">
      <c r="A579" s="95"/>
      <c r="B579" s="96"/>
      <c r="C579" s="97"/>
      <c r="D579" s="97"/>
      <c r="E579" s="327" t="s">
        <v>16</v>
      </c>
      <c r="F579" s="327"/>
      <c r="G579" s="327"/>
      <c r="H579" s="327"/>
      <c r="I579" s="98">
        <f>SUM(I575:I576)</f>
        <v>4625.2400000000007</v>
      </c>
    </row>
    <row r="582" spans="1:9" ht="75" customHeight="1">
      <c r="A582" s="158"/>
      <c r="B582" s="160"/>
      <c r="C582" s="99" t="s">
        <v>925</v>
      </c>
      <c r="D582" s="328" t="s">
        <v>1325</v>
      </c>
      <c r="E582" s="329"/>
      <c r="F582" s="329"/>
      <c r="G582" s="330"/>
      <c r="H582" s="183" t="s">
        <v>724</v>
      </c>
      <c r="I582" s="184">
        <f>I590</f>
        <v>3582.3999999999996</v>
      </c>
    </row>
    <row r="583" spans="1:9">
      <c r="A583" s="159"/>
      <c r="B583" s="79"/>
      <c r="C583" s="82"/>
      <c r="D583" s="82"/>
      <c r="E583" s="83"/>
      <c r="F583" s="83"/>
      <c r="G583" s="83"/>
      <c r="H583" s="83"/>
      <c r="I583" s="84"/>
    </row>
    <row r="584" spans="1:9" ht="15.75">
      <c r="A584" s="76" t="s">
        <v>10</v>
      </c>
      <c r="B584" s="76" t="s">
        <v>407</v>
      </c>
      <c r="C584" s="76" t="s">
        <v>8</v>
      </c>
      <c r="D584" s="150"/>
      <c r="E584" s="151" t="s">
        <v>11</v>
      </c>
      <c r="F584" s="77" t="s">
        <v>404</v>
      </c>
      <c r="G584" s="78" t="s">
        <v>12</v>
      </c>
      <c r="H584" s="76" t="s">
        <v>13</v>
      </c>
      <c r="I584" s="78" t="s">
        <v>14</v>
      </c>
    </row>
    <row r="585" spans="1:9" ht="38.25">
      <c r="A585" s="152" t="s">
        <v>1370</v>
      </c>
      <c r="B585" s="153" t="s">
        <v>552</v>
      </c>
      <c r="C585" s="154" t="s">
        <v>395</v>
      </c>
      <c r="D585" s="149"/>
      <c r="E585" s="148" t="s">
        <v>400</v>
      </c>
      <c r="F585" s="75" t="s">
        <v>181</v>
      </c>
      <c r="G585" s="85">
        <v>2</v>
      </c>
      <c r="H585" s="175">
        <v>1581.52</v>
      </c>
      <c r="I585" s="86">
        <f>IF(H585=" ",0,ROUND(G585*H585,2))</f>
        <v>3163.04</v>
      </c>
    </row>
    <row r="586" spans="1:9" ht="38.25">
      <c r="A586" s="155" t="s">
        <v>408</v>
      </c>
      <c r="B586" s="28" t="s">
        <v>406</v>
      </c>
      <c r="C586" s="26" t="s">
        <v>927</v>
      </c>
      <c r="D586" s="149"/>
      <c r="E586" s="149" t="s">
        <v>928</v>
      </c>
      <c r="F586" s="75" t="s">
        <v>724</v>
      </c>
      <c r="G586" s="85">
        <v>1</v>
      </c>
      <c r="H586" s="175">
        <v>99.64</v>
      </c>
      <c r="I586" s="86">
        <f t="shared" ref="I586" si="54">IF(H586=" ",0,ROUND(G586*H586,2))</f>
        <v>99.64</v>
      </c>
    </row>
    <row r="587" spans="1:9" ht="51">
      <c r="A587" s="155" t="s">
        <v>408</v>
      </c>
      <c r="B587" s="28" t="s">
        <v>406</v>
      </c>
      <c r="C587" s="26" t="s">
        <v>1390</v>
      </c>
      <c r="D587" s="149"/>
      <c r="E587" s="149" t="s">
        <v>1326</v>
      </c>
      <c r="F587" s="75" t="s">
        <v>26</v>
      </c>
      <c r="G587" s="85">
        <v>603.24400000000014</v>
      </c>
      <c r="H587" s="175">
        <v>0.53</v>
      </c>
      <c r="I587" s="86">
        <f t="shared" ref="I587" si="55">IF(H587=" ",0,ROUND(G587*H587,2))</f>
        <v>319.72000000000003</v>
      </c>
    </row>
    <row r="588" spans="1:9">
      <c r="A588" s="87"/>
      <c r="B588" s="80"/>
      <c r="C588" s="80"/>
      <c r="D588" s="80"/>
      <c r="E588" s="88"/>
      <c r="F588" s="89"/>
      <c r="G588" s="6"/>
      <c r="H588" s="90"/>
      <c r="I588" s="91"/>
    </row>
    <row r="589" spans="1:9">
      <c r="A589" s="92" t="s">
        <v>15</v>
      </c>
      <c r="B589" s="81"/>
      <c r="C589" s="4"/>
      <c r="D589" s="80"/>
      <c r="E589" s="88"/>
      <c r="F589" s="5"/>
      <c r="G589" s="3"/>
      <c r="H589" s="93"/>
      <c r="I589" s="94"/>
    </row>
    <row r="590" spans="1:9">
      <c r="A590" s="95"/>
      <c r="B590" s="96"/>
      <c r="C590" s="97"/>
      <c r="D590" s="97"/>
      <c r="E590" s="327" t="s">
        <v>16</v>
      </c>
      <c r="F590" s="327"/>
      <c r="G590" s="327"/>
      <c r="H590" s="327"/>
      <c r="I590" s="98">
        <f>SUM(I585:I587)</f>
        <v>3582.3999999999996</v>
      </c>
    </row>
    <row r="593" spans="1:9" ht="60" customHeight="1">
      <c r="A593" s="158"/>
      <c r="B593" s="160"/>
      <c r="C593" s="99" t="s">
        <v>929</v>
      </c>
      <c r="D593" s="328" t="s">
        <v>935</v>
      </c>
      <c r="E593" s="329"/>
      <c r="F593" s="329"/>
      <c r="G593" s="330"/>
      <c r="H593" s="183" t="s">
        <v>724</v>
      </c>
      <c r="I593" s="184">
        <f>I599</f>
        <v>1876.5</v>
      </c>
    </row>
    <row r="594" spans="1:9">
      <c r="A594" s="159"/>
      <c r="B594" s="79"/>
      <c r="C594" s="82"/>
      <c r="D594" s="82"/>
      <c r="E594" s="83"/>
      <c r="F594" s="83"/>
      <c r="G594" s="83"/>
      <c r="H594" s="83"/>
      <c r="I594" s="84"/>
    </row>
    <row r="595" spans="1:9" ht="15.75">
      <c r="A595" s="76" t="s">
        <v>10</v>
      </c>
      <c r="B595" s="76" t="s">
        <v>407</v>
      </c>
      <c r="C595" s="76" t="s">
        <v>8</v>
      </c>
      <c r="D595" s="150"/>
      <c r="E595" s="151" t="s">
        <v>11</v>
      </c>
      <c r="F595" s="77" t="s">
        <v>404</v>
      </c>
      <c r="G595" s="78" t="s">
        <v>12</v>
      </c>
      <c r="H595" s="76" t="s">
        <v>13</v>
      </c>
      <c r="I595" s="78" t="s">
        <v>14</v>
      </c>
    </row>
    <row r="596" spans="1:9" ht="38.25">
      <c r="A596" s="152" t="s">
        <v>1370</v>
      </c>
      <c r="B596" s="153" t="s">
        <v>552</v>
      </c>
      <c r="C596" s="154" t="s">
        <v>391</v>
      </c>
      <c r="D596" s="149"/>
      <c r="E596" s="148" t="s">
        <v>397</v>
      </c>
      <c r="F596" s="75" t="s">
        <v>26</v>
      </c>
      <c r="G596" s="85">
        <v>450</v>
      </c>
      <c r="H596" s="175">
        <v>4.17</v>
      </c>
      <c r="I596" s="86">
        <f>IF(H596=" ",0,ROUND(G596*H596,2))</f>
        <v>1876.5</v>
      </c>
    </row>
    <row r="597" spans="1:9">
      <c r="A597" s="87"/>
      <c r="B597" s="80"/>
      <c r="C597" s="80"/>
      <c r="D597" s="80"/>
      <c r="E597" s="88"/>
      <c r="F597" s="89"/>
      <c r="G597" s="6"/>
      <c r="H597" s="90"/>
      <c r="I597" s="91"/>
    </row>
    <row r="598" spans="1:9">
      <c r="A598" s="92" t="s">
        <v>15</v>
      </c>
      <c r="B598" s="81"/>
      <c r="C598" s="4"/>
      <c r="D598" s="80"/>
      <c r="E598" s="88"/>
      <c r="F598" s="5"/>
      <c r="G598" s="3"/>
      <c r="H598" s="93"/>
      <c r="I598" s="94"/>
    </row>
    <row r="599" spans="1:9">
      <c r="A599" s="95"/>
      <c r="B599" s="96"/>
      <c r="C599" s="97"/>
      <c r="D599" s="97"/>
      <c r="E599" s="327" t="s">
        <v>16</v>
      </c>
      <c r="F599" s="327"/>
      <c r="G599" s="327"/>
      <c r="H599" s="327"/>
      <c r="I599" s="98">
        <f>SUM(I596:I596)</f>
        <v>1876.5</v>
      </c>
    </row>
    <row r="602" spans="1:9" ht="60" customHeight="1">
      <c r="A602" s="158"/>
      <c r="B602" s="160"/>
      <c r="C602" s="99" t="s">
        <v>932</v>
      </c>
      <c r="D602" s="328" t="s">
        <v>1335</v>
      </c>
      <c r="E602" s="329"/>
      <c r="F602" s="329"/>
      <c r="G602" s="330"/>
      <c r="H602" s="183" t="s">
        <v>724</v>
      </c>
      <c r="I602" s="184">
        <f>I610</f>
        <v>55414.03</v>
      </c>
    </row>
    <row r="603" spans="1:9">
      <c r="A603" s="159"/>
      <c r="B603" s="79"/>
      <c r="C603" s="82"/>
      <c r="D603" s="82"/>
      <c r="E603" s="83"/>
      <c r="F603" s="83"/>
      <c r="G603" s="83"/>
      <c r="H603" s="83"/>
      <c r="I603" s="84"/>
    </row>
    <row r="604" spans="1:9" ht="15.75">
      <c r="A604" s="76" t="s">
        <v>10</v>
      </c>
      <c r="B604" s="76" t="s">
        <v>407</v>
      </c>
      <c r="C604" s="76" t="s">
        <v>8</v>
      </c>
      <c r="D604" s="150"/>
      <c r="E604" s="151" t="s">
        <v>11</v>
      </c>
      <c r="F604" s="77" t="s">
        <v>404</v>
      </c>
      <c r="G604" s="78" t="s">
        <v>12</v>
      </c>
      <c r="H604" s="76" t="s">
        <v>13</v>
      </c>
      <c r="I604" s="78" t="s">
        <v>14</v>
      </c>
    </row>
    <row r="605" spans="1:9" ht="25.5">
      <c r="A605" s="152" t="s">
        <v>445</v>
      </c>
      <c r="B605" s="153" t="s">
        <v>1341</v>
      </c>
      <c r="C605" s="154">
        <v>90777</v>
      </c>
      <c r="D605" s="149"/>
      <c r="E605" s="148" t="s">
        <v>37</v>
      </c>
      <c r="F605" s="75" t="s">
        <v>33</v>
      </c>
      <c r="G605" s="85">
        <v>506</v>
      </c>
      <c r="H605" s="175">
        <v>102.97</v>
      </c>
      <c r="I605" s="86">
        <f>IF(H605=" ",0,ROUND(G605*H605,2))</f>
        <v>52102.82</v>
      </c>
    </row>
    <row r="606" spans="1:9" ht="25.5">
      <c r="A606" s="155" t="s">
        <v>445</v>
      </c>
      <c r="B606" s="28" t="s">
        <v>1341</v>
      </c>
      <c r="C606" s="26">
        <v>100309</v>
      </c>
      <c r="D606" s="149"/>
      <c r="E606" s="149" t="s">
        <v>116</v>
      </c>
      <c r="F606" s="75" t="s">
        <v>33</v>
      </c>
      <c r="G606" s="85">
        <v>56</v>
      </c>
      <c r="H606" s="175">
        <v>33.65</v>
      </c>
      <c r="I606" s="86">
        <f t="shared" ref="I606" si="56">IF(H606=" ",0,ROUND(G606*H606,2))</f>
        <v>1884.4</v>
      </c>
    </row>
    <row r="607" spans="1:9" ht="25.5">
      <c r="A607" s="155" t="s">
        <v>445</v>
      </c>
      <c r="B607" s="28" t="s">
        <v>1341</v>
      </c>
      <c r="C607" s="26">
        <v>88316</v>
      </c>
      <c r="D607" s="149"/>
      <c r="E607" s="149" t="s">
        <v>34</v>
      </c>
      <c r="F607" s="75" t="s">
        <v>33</v>
      </c>
      <c r="G607" s="85">
        <v>77</v>
      </c>
      <c r="H607" s="175">
        <v>18.53</v>
      </c>
      <c r="I607" s="86">
        <f t="shared" ref="I607" si="57">IF(H607=" ",0,ROUND(G607*H607,2))</f>
        <v>1426.81</v>
      </c>
    </row>
    <row r="608" spans="1:9">
      <c r="A608" s="87"/>
      <c r="B608" s="80"/>
      <c r="C608" s="80"/>
      <c r="D608" s="80"/>
      <c r="E608" s="88"/>
      <c r="F608" s="89"/>
      <c r="G608" s="6"/>
      <c r="H608" s="90"/>
      <c r="I608" s="91"/>
    </row>
    <row r="609" spans="1:9">
      <c r="A609" s="92" t="s">
        <v>15</v>
      </c>
      <c r="B609" s="81"/>
      <c r="C609" s="4"/>
      <c r="D609" s="80"/>
      <c r="E609" s="88"/>
      <c r="F609" s="5"/>
      <c r="G609" s="3"/>
      <c r="H609" s="93"/>
      <c r="I609" s="94"/>
    </row>
    <row r="610" spans="1:9">
      <c r="A610" s="95"/>
      <c r="B610" s="96"/>
      <c r="C610" s="97"/>
      <c r="D610" s="97"/>
      <c r="E610" s="327" t="s">
        <v>16</v>
      </c>
      <c r="F610" s="327"/>
      <c r="G610" s="327"/>
      <c r="H610" s="327"/>
      <c r="I610" s="98">
        <f>SUM(I605:I607)</f>
        <v>55414.03</v>
      </c>
    </row>
    <row r="613" spans="1:9" ht="90" customHeight="1">
      <c r="A613" s="158"/>
      <c r="B613" s="160"/>
      <c r="C613" s="99" t="s">
        <v>933</v>
      </c>
      <c r="D613" s="328" t="s">
        <v>949</v>
      </c>
      <c r="E613" s="329"/>
      <c r="F613" s="329"/>
      <c r="G613" s="330"/>
      <c r="H613" s="183" t="s">
        <v>724</v>
      </c>
      <c r="I613" s="184">
        <f>I621</f>
        <v>1271.5700000000002</v>
      </c>
    </row>
    <row r="614" spans="1:9">
      <c r="A614" s="159"/>
      <c r="B614" s="79"/>
      <c r="C614" s="82"/>
      <c r="D614" s="82"/>
      <c r="E614" s="83"/>
      <c r="F614" s="83"/>
      <c r="G614" s="83"/>
      <c r="H614" s="83"/>
      <c r="I614" s="84"/>
    </row>
    <row r="615" spans="1:9" ht="15.75">
      <c r="A615" s="76" t="s">
        <v>10</v>
      </c>
      <c r="B615" s="76" t="s">
        <v>407</v>
      </c>
      <c r="C615" s="76" t="s">
        <v>8</v>
      </c>
      <c r="D615" s="150"/>
      <c r="E615" s="151" t="s">
        <v>11</v>
      </c>
      <c r="F615" s="77" t="s">
        <v>404</v>
      </c>
      <c r="G615" s="78" t="s">
        <v>12</v>
      </c>
      <c r="H615" s="76" t="s">
        <v>13</v>
      </c>
      <c r="I615" s="78" t="s">
        <v>14</v>
      </c>
    </row>
    <row r="616" spans="1:9" ht="25.5">
      <c r="A616" s="152" t="s">
        <v>466</v>
      </c>
      <c r="B616" s="153" t="s">
        <v>552</v>
      </c>
      <c r="C616" s="154" t="s">
        <v>31</v>
      </c>
      <c r="D616" s="149"/>
      <c r="E616" s="148" t="s">
        <v>32</v>
      </c>
      <c r="F616" s="75" t="s">
        <v>57</v>
      </c>
      <c r="G616" s="85">
        <v>1</v>
      </c>
      <c r="H616" s="175">
        <v>243.28</v>
      </c>
      <c r="I616" s="86">
        <f>IF(H616=" ",0,ROUND(G616*H616,2))</f>
        <v>243.28</v>
      </c>
    </row>
    <row r="617" spans="1:9" ht="38.25">
      <c r="A617" s="155" t="s">
        <v>1370</v>
      </c>
      <c r="B617" s="28" t="s">
        <v>552</v>
      </c>
      <c r="C617" s="26" t="s">
        <v>247</v>
      </c>
      <c r="D617" s="149"/>
      <c r="E617" s="149" t="s">
        <v>248</v>
      </c>
      <c r="F617" s="75" t="s">
        <v>57</v>
      </c>
      <c r="G617" s="85">
        <v>1</v>
      </c>
      <c r="H617" s="175">
        <v>313.29000000000002</v>
      </c>
      <c r="I617" s="86">
        <f t="shared" ref="I617:I618" si="58">IF(H617=" ",0,ROUND(G617*H617,2))</f>
        <v>313.29000000000002</v>
      </c>
    </row>
    <row r="618" spans="1:9" ht="25.5">
      <c r="A618" s="155" t="s">
        <v>466</v>
      </c>
      <c r="B618" s="28" t="s">
        <v>552</v>
      </c>
      <c r="C618" s="26" t="s">
        <v>95</v>
      </c>
      <c r="D618" s="149"/>
      <c r="E618" s="149" t="s">
        <v>183</v>
      </c>
      <c r="F618" s="75" t="s">
        <v>36</v>
      </c>
      <c r="G618" s="85">
        <v>0.25</v>
      </c>
      <c r="H618" s="175">
        <v>2860</v>
      </c>
      <c r="I618" s="86">
        <f t="shared" si="58"/>
        <v>715</v>
      </c>
    </row>
    <row r="619" spans="1:9">
      <c r="A619" s="87"/>
      <c r="B619" s="80"/>
      <c r="C619" s="80"/>
      <c r="D619" s="80"/>
      <c r="E619" s="88"/>
      <c r="F619" s="89"/>
      <c r="G619" s="6"/>
      <c r="H619" s="90"/>
      <c r="I619" s="91"/>
    </row>
    <row r="620" spans="1:9">
      <c r="A620" s="92" t="s">
        <v>15</v>
      </c>
      <c r="B620" s="81"/>
      <c r="C620" s="4"/>
      <c r="D620" s="80"/>
      <c r="E620" s="88"/>
      <c r="F620" s="5"/>
      <c r="G620" s="3"/>
      <c r="H620" s="93"/>
      <c r="I620" s="94"/>
    </row>
    <row r="621" spans="1:9">
      <c r="A621" s="95"/>
      <c r="B621" s="96"/>
      <c r="C621" s="97"/>
      <c r="D621" s="97"/>
      <c r="E621" s="327" t="s">
        <v>16</v>
      </c>
      <c r="F621" s="327"/>
      <c r="G621" s="327"/>
      <c r="H621" s="327"/>
      <c r="I621" s="98">
        <f>SUM(I616:I618)</f>
        <v>1271.5700000000002</v>
      </c>
    </row>
    <row r="624" spans="1:9" ht="36" customHeight="1">
      <c r="A624" s="158"/>
      <c r="B624" s="160"/>
      <c r="C624" s="99" t="s">
        <v>934</v>
      </c>
      <c r="D624" s="328" t="s">
        <v>960</v>
      </c>
      <c r="E624" s="329"/>
      <c r="F624" s="329"/>
      <c r="G624" s="330"/>
      <c r="H624" s="183" t="s">
        <v>29</v>
      </c>
      <c r="I624" s="184">
        <f>I631</f>
        <v>62.33</v>
      </c>
    </row>
    <row r="625" spans="1:9">
      <c r="A625" s="159"/>
      <c r="B625" s="79"/>
      <c r="C625" s="82"/>
      <c r="D625" s="82"/>
      <c r="E625" s="83"/>
      <c r="F625" s="83"/>
      <c r="G625" s="83"/>
      <c r="H625" s="83"/>
      <c r="I625" s="84"/>
    </row>
    <row r="626" spans="1:9" ht="15.75">
      <c r="A626" s="76" t="s">
        <v>10</v>
      </c>
      <c r="B626" s="76" t="s">
        <v>407</v>
      </c>
      <c r="C626" s="76" t="s">
        <v>8</v>
      </c>
      <c r="D626" s="150"/>
      <c r="E626" s="151" t="s">
        <v>11</v>
      </c>
      <c r="F626" s="77" t="s">
        <v>404</v>
      </c>
      <c r="G626" s="78" t="s">
        <v>12</v>
      </c>
      <c r="H626" s="76" t="s">
        <v>13</v>
      </c>
      <c r="I626" s="78" t="s">
        <v>14</v>
      </c>
    </row>
    <row r="627" spans="1:9" ht="25.5">
      <c r="A627" s="152" t="s">
        <v>445</v>
      </c>
      <c r="B627" s="153" t="s">
        <v>1341</v>
      </c>
      <c r="C627" s="154">
        <v>88309</v>
      </c>
      <c r="D627" s="149"/>
      <c r="E627" s="148" t="s">
        <v>41</v>
      </c>
      <c r="F627" s="75" t="s">
        <v>33</v>
      </c>
      <c r="G627" s="85">
        <v>1</v>
      </c>
      <c r="H627" s="175">
        <v>25.27</v>
      </c>
      <c r="I627" s="86">
        <f>IF(H627=" ",0,ROUND(G627*H627,2))</f>
        <v>25.27</v>
      </c>
    </row>
    <row r="628" spans="1:9" ht="25.5">
      <c r="A628" s="155" t="s">
        <v>445</v>
      </c>
      <c r="B628" s="28" t="s">
        <v>1341</v>
      </c>
      <c r="C628" s="26">
        <v>88316</v>
      </c>
      <c r="D628" s="149"/>
      <c r="E628" s="149" t="s">
        <v>34</v>
      </c>
      <c r="F628" s="75" t="s">
        <v>33</v>
      </c>
      <c r="G628" s="85">
        <v>2</v>
      </c>
      <c r="H628" s="175">
        <v>18.53</v>
      </c>
      <c r="I628" s="86">
        <f t="shared" ref="I628" si="59">IF(H628=" ",0,ROUND(G628*H628,2))</f>
        <v>37.06</v>
      </c>
    </row>
    <row r="629" spans="1:9">
      <c r="A629" s="87"/>
      <c r="B629" s="80"/>
      <c r="C629" s="80"/>
      <c r="D629" s="80"/>
      <c r="E629" s="88"/>
      <c r="F629" s="89"/>
      <c r="G629" s="6"/>
      <c r="H629" s="90"/>
      <c r="I629" s="91"/>
    </row>
    <row r="630" spans="1:9">
      <c r="A630" s="92" t="s">
        <v>15</v>
      </c>
      <c r="B630" s="81"/>
      <c r="C630" s="4"/>
      <c r="D630" s="80"/>
      <c r="E630" s="88"/>
      <c r="F630" s="5"/>
      <c r="G630" s="3"/>
      <c r="H630" s="93"/>
      <c r="I630" s="94"/>
    </row>
    <row r="631" spans="1:9">
      <c r="A631" s="95" t="s">
        <v>961</v>
      </c>
      <c r="B631" s="96"/>
      <c r="C631" s="97"/>
      <c r="D631" s="97"/>
      <c r="E631" s="327" t="s">
        <v>16</v>
      </c>
      <c r="F631" s="327"/>
      <c r="G631" s="327"/>
      <c r="H631" s="327"/>
      <c r="I631" s="98">
        <f>SUM(I627:I628)</f>
        <v>62.33</v>
      </c>
    </row>
    <row r="634" spans="1:9" ht="135" customHeight="1">
      <c r="A634" s="158"/>
      <c r="B634" s="160"/>
      <c r="C634" s="99" t="s">
        <v>936</v>
      </c>
      <c r="D634" s="328" t="s">
        <v>969</v>
      </c>
      <c r="E634" s="329"/>
      <c r="F634" s="329"/>
      <c r="G634" s="330"/>
      <c r="H634" s="183" t="s">
        <v>724</v>
      </c>
      <c r="I634" s="184">
        <f>I642</f>
        <v>3212.98</v>
      </c>
    </row>
    <row r="635" spans="1:9">
      <c r="A635" s="159"/>
      <c r="B635" s="79"/>
      <c r="C635" s="82"/>
      <c r="D635" s="82"/>
      <c r="E635" s="83"/>
      <c r="F635" s="83"/>
      <c r="G635" s="83"/>
      <c r="H635" s="83"/>
      <c r="I635" s="84"/>
    </row>
    <row r="636" spans="1:9" ht="15.75">
      <c r="A636" s="76" t="s">
        <v>10</v>
      </c>
      <c r="B636" s="76" t="s">
        <v>407</v>
      </c>
      <c r="C636" s="76" t="s">
        <v>8</v>
      </c>
      <c r="D636" s="150"/>
      <c r="E636" s="151" t="s">
        <v>11</v>
      </c>
      <c r="F636" s="77" t="s">
        <v>404</v>
      </c>
      <c r="G636" s="78" t="s">
        <v>12</v>
      </c>
      <c r="H636" s="76" t="s">
        <v>13</v>
      </c>
      <c r="I636" s="78" t="s">
        <v>14</v>
      </c>
    </row>
    <row r="637" spans="1:9" ht="25.5">
      <c r="A637" s="152" t="s">
        <v>445</v>
      </c>
      <c r="B637" s="153" t="s">
        <v>1341</v>
      </c>
      <c r="C637" s="154">
        <v>88316</v>
      </c>
      <c r="D637" s="149"/>
      <c r="E637" s="148" t="s">
        <v>34</v>
      </c>
      <c r="F637" s="75" t="s">
        <v>33</v>
      </c>
      <c r="G637" s="85">
        <v>3</v>
      </c>
      <c r="H637" s="175">
        <v>18.53</v>
      </c>
      <c r="I637" s="86">
        <f>IF(H637=" ",0,ROUND(G637*H637,2))</f>
        <v>55.59</v>
      </c>
    </row>
    <row r="638" spans="1:9" ht="25.5">
      <c r="A638" s="155" t="s">
        <v>445</v>
      </c>
      <c r="B638" s="28" t="s">
        <v>1341</v>
      </c>
      <c r="C638" s="26">
        <v>88309</v>
      </c>
      <c r="D638" s="149"/>
      <c r="E638" s="149" t="s">
        <v>41</v>
      </c>
      <c r="F638" s="75" t="s">
        <v>33</v>
      </c>
      <c r="G638" s="85">
        <v>3</v>
      </c>
      <c r="H638" s="175">
        <v>25.27</v>
      </c>
      <c r="I638" s="86">
        <f t="shared" ref="I638:I639" si="60">IF(H638=" ",0,ROUND(G638*H638,2))</f>
        <v>75.81</v>
      </c>
    </row>
    <row r="639" spans="1:9" ht="25.5">
      <c r="A639" s="155" t="s">
        <v>408</v>
      </c>
      <c r="B639" s="28" t="s">
        <v>406</v>
      </c>
      <c r="C639" s="26" t="s">
        <v>406</v>
      </c>
      <c r="D639" s="191"/>
      <c r="E639" s="192" t="s">
        <v>965</v>
      </c>
      <c r="F639" s="193" t="s">
        <v>724</v>
      </c>
      <c r="G639" s="85">
        <v>1</v>
      </c>
      <c r="H639" s="194">
        <v>3081.58</v>
      </c>
      <c r="I639" s="86">
        <f t="shared" si="60"/>
        <v>3081.58</v>
      </c>
    </row>
    <row r="640" spans="1:9">
      <c r="A640" s="87"/>
      <c r="B640" s="80"/>
      <c r="C640" s="80"/>
      <c r="D640" s="80"/>
      <c r="E640" s="88"/>
      <c r="F640" s="89"/>
      <c r="G640" s="6"/>
      <c r="H640" s="90"/>
      <c r="I640" s="91"/>
    </row>
    <row r="641" spans="1:9">
      <c r="A641" s="92" t="s">
        <v>15</v>
      </c>
      <c r="B641" s="81"/>
      <c r="C641" s="4"/>
      <c r="D641" s="80"/>
      <c r="E641" s="88"/>
      <c r="F641" s="5"/>
      <c r="G641" s="3"/>
      <c r="H641" s="93"/>
      <c r="I641" s="94"/>
    </row>
    <row r="642" spans="1:9">
      <c r="A642" s="95"/>
      <c r="B642" s="96"/>
      <c r="C642" s="97"/>
      <c r="D642" s="97"/>
      <c r="E642" s="327" t="s">
        <v>16</v>
      </c>
      <c r="F642" s="327"/>
      <c r="G642" s="327"/>
      <c r="H642" s="327"/>
      <c r="I642" s="98">
        <f>SUM(I637:I639)</f>
        <v>3212.98</v>
      </c>
    </row>
    <row r="645" spans="1:9" ht="135" customHeight="1">
      <c r="A645" s="158"/>
      <c r="B645" s="160"/>
      <c r="C645" s="99" t="s">
        <v>948</v>
      </c>
      <c r="D645" s="328" t="s">
        <v>970</v>
      </c>
      <c r="E645" s="329"/>
      <c r="F645" s="329"/>
      <c r="G645" s="330"/>
      <c r="H645" s="183" t="s">
        <v>724</v>
      </c>
      <c r="I645" s="184">
        <f>I653</f>
        <v>3148.59</v>
      </c>
    </row>
    <row r="646" spans="1:9">
      <c r="A646" s="159"/>
      <c r="B646" s="79"/>
      <c r="C646" s="82"/>
      <c r="D646" s="82"/>
      <c r="E646" s="83"/>
      <c r="F646" s="83"/>
      <c r="G646" s="83"/>
      <c r="H646" s="83"/>
      <c r="I646" s="84"/>
    </row>
    <row r="647" spans="1:9" ht="15.75">
      <c r="A647" s="76" t="s">
        <v>10</v>
      </c>
      <c r="B647" s="76" t="s">
        <v>407</v>
      </c>
      <c r="C647" s="76" t="s">
        <v>8</v>
      </c>
      <c r="D647" s="150"/>
      <c r="E647" s="151" t="s">
        <v>11</v>
      </c>
      <c r="F647" s="77" t="s">
        <v>404</v>
      </c>
      <c r="G647" s="78" t="s">
        <v>12</v>
      </c>
      <c r="H647" s="76" t="s">
        <v>13</v>
      </c>
      <c r="I647" s="78" t="s">
        <v>14</v>
      </c>
    </row>
    <row r="648" spans="1:9" ht="25.5">
      <c r="A648" s="152" t="s">
        <v>445</v>
      </c>
      <c r="B648" s="153" t="s">
        <v>1341</v>
      </c>
      <c r="C648" s="154">
        <v>88316</v>
      </c>
      <c r="D648" s="149"/>
      <c r="E648" s="148" t="s">
        <v>34</v>
      </c>
      <c r="F648" s="75" t="s">
        <v>33</v>
      </c>
      <c r="G648" s="85">
        <v>3</v>
      </c>
      <c r="H648" s="175">
        <v>18.53</v>
      </c>
      <c r="I648" s="86">
        <f>IF(H648=" ",0,ROUND(G648*H648,2))</f>
        <v>55.59</v>
      </c>
    </row>
    <row r="649" spans="1:9" ht="25.5">
      <c r="A649" s="155" t="s">
        <v>445</v>
      </c>
      <c r="B649" s="28" t="s">
        <v>1341</v>
      </c>
      <c r="C649" s="26">
        <v>88309</v>
      </c>
      <c r="D649" s="149"/>
      <c r="E649" s="149" t="s">
        <v>41</v>
      </c>
      <c r="F649" s="75" t="s">
        <v>33</v>
      </c>
      <c r="G649" s="85">
        <v>3</v>
      </c>
      <c r="H649" s="175">
        <v>25.27</v>
      </c>
      <c r="I649" s="86">
        <f t="shared" ref="I649:I650" si="61">IF(H649=" ",0,ROUND(G649*H649,2))</f>
        <v>75.81</v>
      </c>
    </row>
    <row r="650" spans="1:9" ht="25.5">
      <c r="A650" s="155" t="s">
        <v>408</v>
      </c>
      <c r="B650" s="28" t="s">
        <v>406</v>
      </c>
      <c r="C650" s="26" t="s">
        <v>406</v>
      </c>
      <c r="D650" s="191"/>
      <c r="E650" s="192" t="s">
        <v>966</v>
      </c>
      <c r="F650" s="193" t="s">
        <v>724</v>
      </c>
      <c r="G650" s="85">
        <v>1</v>
      </c>
      <c r="H650" s="194">
        <v>3017.19</v>
      </c>
      <c r="I650" s="86">
        <f t="shared" si="61"/>
        <v>3017.19</v>
      </c>
    </row>
    <row r="651" spans="1:9">
      <c r="A651" s="87"/>
      <c r="B651" s="80"/>
      <c r="C651" s="80"/>
      <c r="D651" s="80"/>
      <c r="E651" s="88"/>
      <c r="F651" s="89"/>
      <c r="G651" s="6"/>
      <c r="H651" s="90"/>
      <c r="I651" s="91"/>
    </row>
    <row r="652" spans="1:9">
      <c r="A652" s="92" t="s">
        <v>15</v>
      </c>
      <c r="B652" s="81"/>
      <c r="C652" s="4"/>
      <c r="D652" s="80"/>
      <c r="E652" s="88"/>
      <c r="F652" s="5"/>
      <c r="G652" s="3"/>
      <c r="H652" s="93"/>
      <c r="I652" s="94"/>
    </row>
    <row r="653" spans="1:9">
      <c r="A653" s="95"/>
      <c r="B653" s="96"/>
      <c r="C653" s="97"/>
      <c r="D653" s="97"/>
      <c r="E653" s="327" t="s">
        <v>16</v>
      </c>
      <c r="F653" s="327"/>
      <c r="G653" s="327"/>
      <c r="H653" s="327"/>
      <c r="I653" s="98">
        <f>SUM(I648:I650)</f>
        <v>3148.59</v>
      </c>
    </row>
    <row r="656" spans="1:9" ht="60" customHeight="1">
      <c r="A656" s="158"/>
      <c r="B656" s="160"/>
      <c r="C656" s="99" t="s">
        <v>958</v>
      </c>
      <c r="D656" s="328" t="s">
        <v>973</v>
      </c>
      <c r="E656" s="329"/>
      <c r="F656" s="329"/>
      <c r="G656" s="330"/>
      <c r="H656" s="183" t="s">
        <v>724</v>
      </c>
      <c r="I656" s="184">
        <f>I665</f>
        <v>2679.17</v>
      </c>
    </row>
    <row r="657" spans="1:9">
      <c r="A657" s="159"/>
      <c r="B657" s="79"/>
      <c r="C657" s="82"/>
      <c r="D657" s="82"/>
      <c r="E657" s="83"/>
      <c r="F657" s="83"/>
      <c r="G657" s="83"/>
      <c r="H657" s="83"/>
      <c r="I657" s="84"/>
    </row>
    <row r="658" spans="1:9" ht="15.75">
      <c r="A658" s="76" t="s">
        <v>10</v>
      </c>
      <c r="B658" s="76" t="s">
        <v>407</v>
      </c>
      <c r="C658" s="76" t="s">
        <v>8</v>
      </c>
      <c r="D658" s="150"/>
      <c r="E658" s="151" t="s">
        <v>11</v>
      </c>
      <c r="F658" s="77" t="s">
        <v>404</v>
      </c>
      <c r="G658" s="78" t="s">
        <v>12</v>
      </c>
      <c r="H658" s="76" t="s">
        <v>13</v>
      </c>
      <c r="I658" s="78" t="s">
        <v>14</v>
      </c>
    </row>
    <row r="659" spans="1:9" ht="25.5">
      <c r="A659" s="152" t="s">
        <v>445</v>
      </c>
      <c r="B659" s="153" t="s">
        <v>1341</v>
      </c>
      <c r="C659" s="154">
        <v>88316</v>
      </c>
      <c r="D659" s="149"/>
      <c r="E659" s="148" t="s">
        <v>34</v>
      </c>
      <c r="F659" s="75" t="s">
        <v>33</v>
      </c>
      <c r="G659" s="85">
        <v>3</v>
      </c>
      <c r="H659" s="175">
        <v>18.53</v>
      </c>
      <c r="I659" s="86">
        <f>IF(H659=" ",0,ROUND(G659*H659,2))</f>
        <v>55.59</v>
      </c>
    </row>
    <row r="660" spans="1:9" ht="25.5">
      <c r="A660" s="155" t="s">
        <v>445</v>
      </c>
      <c r="B660" s="28" t="s">
        <v>1341</v>
      </c>
      <c r="C660" s="26">
        <v>88309</v>
      </c>
      <c r="D660" s="149"/>
      <c r="E660" s="149" t="s">
        <v>41</v>
      </c>
      <c r="F660" s="75" t="s">
        <v>33</v>
      </c>
      <c r="G660" s="85">
        <v>3</v>
      </c>
      <c r="H660" s="175">
        <v>25.27</v>
      </c>
      <c r="I660" s="86">
        <f t="shared" ref="I660:I662" si="62">IF(H660=" ",0,ROUND(G660*H660,2))</f>
        <v>75.81</v>
      </c>
    </row>
    <row r="661" spans="1:9" ht="63.75">
      <c r="A661" s="155" t="s">
        <v>445</v>
      </c>
      <c r="B661" s="28" t="s">
        <v>1341</v>
      </c>
      <c r="C661" s="26">
        <v>91306</v>
      </c>
      <c r="D661" s="149"/>
      <c r="E661" s="149" t="s">
        <v>105</v>
      </c>
      <c r="F661" s="75" t="s">
        <v>57</v>
      </c>
      <c r="G661" s="85">
        <v>1</v>
      </c>
      <c r="H661" s="175">
        <v>143.27000000000001</v>
      </c>
      <c r="I661" s="86">
        <f t="shared" si="62"/>
        <v>143.27000000000001</v>
      </c>
    </row>
    <row r="662" spans="1:9" ht="38.25">
      <c r="A662" s="155" t="s">
        <v>408</v>
      </c>
      <c r="B662" s="28" t="s">
        <v>406</v>
      </c>
      <c r="C662" s="26" t="s">
        <v>406</v>
      </c>
      <c r="D662" s="191"/>
      <c r="E662" s="192" t="s">
        <v>974</v>
      </c>
      <c r="F662" s="193" t="s">
        <v>724</v>
      </c>
      <c r="G662" s="85">
        <v>1</v>
      </c>
      <c r="H662" s="194">
        <v>2404.5</v>
      </c>
      <c r="I662" s="86">
        <f t="shared" si="62"/>
        <v>2404.5</v>
      </c>
    </row>
    <row r="663" spans="1:9">
      <c r="A663" s="87"/>
      <c r="B663" s="80"/>
      <c r="C663" s="80"/>
      <c r="D663" s="80"/>
      <c r="E663" s="88"/>
      <c r="F663" s="89"/>
      <c r="G663" s="6"/>
      <c r="H663" s="90"/>
      <c r="I663" s="91"/>
    </row>
    <row r="664" spans="1:9">
      <c r="A664" s="92" t="s">
        <v>15</v>
      </c>
      <c r="B664" s="81"/>
      <c r="C664" s="4"/>
      <c r="D664" s="80"/>
      <c r="E664" s="88"/>
      <c r="F664" s="5"/>
      <c r="G664" s="3"/>
      <c r="H664" s="93"/>
      <c r="I664" s="94"/>
    </row>
    <row r="665" spans="1:9">
      <c r="A665" s="95"/>
      <c r="B665" s="96"/>
      <c r="C665" s="97"/>
      <c r="D665" s="97"/>
      <c r="E665" s="327" t="s">
        <v>16</v>
      </c>
      <c r="F665" s="327"/>
      <c r="G665" s="327"/>
      <c r="H665" s="327"/>
      <c r="I665" s="98">
        <f>SUM(I659:I662)</f>
        <v>2679.17</v>
      </c>
    </row>
    <row r="668" spans="1:9" ht="90" customHeight="1">
      <c r="A668" s="158"/>
      <c r="B668" s="160"/>
      <c r="C668" s="99" t="s">
        <v>959</v>
      </c>
      <c r="D668" s="328" t="s">
        <v>979</v>
      </c>
      <c r="E668" s="329"/>
      <c r="F668" s="329"/>
      <c r="G668" s="330"/>
      <c r="H668" s="183" t="s">
        <v>724</v>
      </c>
      <c r="I668" s="184">
        <f>I680</f>
        <v>2828.5200000000004</v>
      </c>
    </row>
    <row r="669" spans="1:9">
      <c r="A669" s="159"/>
      <c r="B669" s="79"/>
      <c r="C669" s="82"/>
      <c r="D669" s="82"/>
      <c r="E669" s="83"/>
      <c r="F669" s="83"/>
      <c r="G669" s="83"/>
      <c r="H669" s="83"/>
      <c r="I669" s="84"/>
    </row>
    <row r="670" spans="1:9" ht="15.75">
      <c r="A670" s="76" t="s">
        <v>10</v>
      </c>
      <c r="B670" s="76" t="s">
        <v>407</v>
      </c>
      <c r="C670" s="76" t="s">
        <v>8</v>
      </c>
      <c r="D670" s="150"/>
      <c r="E670" s="151" t="s">
        <v>11</v>
      </c>
      <c r="F670" s="77" t="s">
        <v>404</v>
      </c>
      <c r="G670" s="78" t="s">
        <v>12</v>
      </c>
      <c r="H670" s="76" t="s">
        <v>13</v>
      </c>
      <c r="I670" s="78" t="s">
        <v>14</v>
      </c>
    </row>
    <row r="671" spans="1:9" ht="51">
      <c r="A671" s="152" t="s">
        <v>445</v>
      </c>
      <c r="B671" s="153" t="s">
        <v>1341</v>
      </c>
      <c r="C671" s="154">
        <v>91341</v>
      </c>
      <c r="D671" s="149"/>
      <c r="E671" s="148" t="s">
        <v>108</v>
      </c>
      <c r="F671" s="75" t="s">
        <v>26</v>
      </c>
      <c r="G671" s="85">
        <v>2.415</v>
      </c>
      <c r="H671" s="175">
        <v>666.86</v>
      </c>
      <c r="I671" s="86">
        <f>IF(H671=" ",0,ROUND(G671*H671,2))</f>
        <v>1610.47</v>
      </c>
    </row>
    <row r="672" spans="1:9" ht="63.75">
      <c r="A672" s="155" t="s">
        <v>445</v>
      </c>
      <c r="B672" s="28" t="s">
        <v>1341</v>
      </c>
      <c r="C672" s="26">
        <v>90830</v>
      </c>
      <c r="D672" s="149"/>
      <c r="E672" s="149" t="s">
        <v>104</v>
      </c>
      <c r="F672" s="75" t="s">
        <v>57</v>
      </c>
      <c r="G672" s="85">
        <v>1</v>
      </c>
      <c r="H672" s="175">
        <v>163.9</v>
      </c>
      <c r="I672" s="86">
        <f t="shared" ref="I672:I677" si="63">IF(H672=" ",0,ROUND(G672*H672,2))</f>
        <v>163.9</v>
      </c>
    </row>
    <row r="673" spans="1:9" ht="25.5">
      <c r="A673" s="155" t="s">
        <v>445</v>
      </c>
      <c r="B673" s="28" t="s">
        <v>1341</v>
      </c>
      <c r="C673" s="26">
        <v>88316</v>
      </c>
      <c r="D673" s="149"/>
      <c r="E673" s="149" t="s">
        <v>34</v>
      </c>
      <c r="F673" s="75" t="s">
        <v>33</v>
      </c>
      <c r="G673" s="85">
        <v>4</v>
      </c>
      <c r="H673" s="175">
        <v>18.53</v>
      </c>
      <c r="I673" s="86">
        <f t="shared" si="63"/>
        <v>74.12</v>
      </c>
    </row>
    <row r="674" spans="1:9" ht="25.5">
      <c r="A674" s="155" t="s">
        <v>445</v>
      </c>
      <c r="B674" s="28" t="s">
        <v>1341</v>
      </c>
      <c r="C674" s="26">
        <v>88325</v>
      </c>
      <c r="D674" s="149"/>
      <c r="E674" s="149" t="s">
        <v>51</v>
      </c>
      <c r="F674" s="75" t="s">
        <v>33</v>
      </c>
      <c r="G674" s="85">
        <v>4</v>
      </c>
      <c r="H674" s="175">
        <v>20.440000000000001</v>
      </c>
      <c r="I674" s="86">
        <f t="shared" si="63"/>
        <v>81.760000000000005</v>
      </c>
    </row>
    <row r="675" spans="1:9" ht="38.25">
      <c r="A675" s="155" t="s">
        <v>445</v>
      </c>
      <c r="B675" s="28" t="s">
        <v>1341</v>
      </c>
      <c r="C675" s="26">
        <v>102179</v>
      </c>
      <c r="D675" s="149"/>
      <c r="E675" s="149" t="s">
        <v>301</v>
      </c>
      <c r="F675" s="75" t="s">
        <v>26</v>
      </c>
      <c r="G675" s="85">
        <v>1.012</v>
      </c>
      <c r="H675" s="175">
        <v>257.29000000000002</v>
      </c>
      <c r="I675" s="86">
        <f t="shared" ref="I675" si="64">IF(H675=" ",0,ROUND(G675*H675,2))</f>
        <v>260.38</v>
      </c>
    </row>
    <row r="676" spans="1:9" ht="25.5">
      <c r="A676" s="155" t="s">
        <v>446</v>
      </c>
      <c r="B676" s="28" t="s">
        <v>1341</v>
      </c>
      <c r="C676" s="26">
        <v>34360</v>
      </c>
      <c r="D676" s="149"/>
      <c r="E676" s="149" t="s">
        <v>353</v>
      </c>
      <c r="F676" s="75" t="s">
        <v>79</v>
      </c>
      <c r="G676" s="85">
        <v>10.086780000000001</v>
      </c>
      <c r="H676" s="175">
        <v>61.23</v>
      </c>
      <c r="I676" s="86">
        <f t="shared" si="63"/>
        <v>617.61</v>
      </c>
    </row>
    <row r="677" spans="1:9" ht="25.5">
      <c r="A677" s="155" t="s">
        <v>446</v>
      </c>
      <c r="B677" s="28" t="s">
        <v>1341</v>
      </c>
      <c r="C677" s="26">
        <v>39961</v>
      </c>
      <c r="D677" s="149"/>
      <c r="E677" s="149" t="s">
        <v>365</v>
      </c>
      <c r="F677" s="75" t="s">
        <v>75</v>
      </c>
      <c r="G677" s="85">
        <v>1</v>
      </c>
      <c r="H677" s="175">
        <v>20.28</v>
      </c>
      <c r="I677" s="86">
        <f t="shared" si="63"/>
        <v>20.28</v>
      </c>
    </row>
    <row r="678" spans="1:9">
      <c r="A678" s="87"/>
      <c r="B678" s="80"/>
      <c r="C678" s="80"/>
      <c r="D678" s="80"/>
      <c r="E678" s="88"/>
      <c r="F678" s="89"/>
      <c r="G678" s="6"/>
      <c r="H678" s="90"/>
      <c r="I678" s="91"/>
    </row>
    <row r="679" spans="1:9">
      <c r="A679" s="92" t="s">
        <v>15</v>
      </c>
      <c r="B679" s="81"/>
      <c r="C679" s="4"/>
      <c r="D679" s="80"/>
      <c r="E679" s="88"/>
      <c r="F679" s="5"/>
      <c r="G679" s="3"/>
      <c r="H679" s="93"/>
      <c r="I679" s="94"/>
    </row>
    <row r="680" spans="1:9">
      <c r="A680" s="95"/>
      <c r="B680" s="96"/>
      <c r="C680" s="97"/>
      <c r="D680" s="97"/>
      <c r="E680" s="327" t="s">
        <v>16</v>
      </c>
      <c r="F680" s="327"/>
      <c r="G680" s="327"/>
      <c r="H680" s="327"/>
      <c r="I680" s="98">
        <f>SUM(I671:I677)</f>
        <v>2828.5200000000004</v>
      </c>
    </row>
    <row r="683" spans="1:9" ht="90" customHeight="1">
      <c r="A683" s="158"/>
      <c r="B683" s="160"/>
      <c r="C683" s="99" t="s">
        <v>962</v>
      </c>
      <c r="D683" s="328" t="s">
        <v>981</v>
      </c>
      <c r="E683" s="329"/>
      <c r="F683" s="329"/>
      <c r="G683" s="330"/>
      <c r="H683" s="183" t="s">
        <v>724</v>
      </c>
      <c r="I683" s="184">
        <f>I695</f>
        <v>2732.9900000000007</v>
      </c>
    </row>
    <row r="684" spans="1:9">
      <c r="A684" s="159"/>
      <c r="B684" s="79"/>
      <c r="C684" s="82"/>
      <c r="D684" s="82"/>
      <c r="E684" s="83"/>
      <c r="F684" s="83"/>
      <c r="G684" s="83"/>
      <c r="H684" s="83"/>
      <c r="I684" s="84"/>
    </row>
    <row r="685" spans="1:9" ht="15.75">
      <c r="A685" s="76" t="s">
        <v>10</v>
      </c>
      <c r="B685" s="76" t="s">
        <v>407</v>
      </c>
      <c r="C685" s="76" t="s">
        <v>8</v>
      </c>
      <c r="D685" s="150"/>
      <c r="E685" s="151" t="s">
        <v>11</v>
      </c>
      <c r="F685" s="77" t="s">
        <v>404</v>
      </c>
      <c r="G685" s="78" t="s">
        <v>12</v>
      </c>
      <c r="H685" s="76" t="s">
        <v>13</v>
      </c>
      <c r="I685" s="78" t="s">
        <v>14</v>
      </c>
    </row>
    <row r="686" spans="1:9" ht="51">
      <c r="A686" s="152" t="s">
        <v>445</v>
      </c>
      <c r="B686" s="153" t="s">
        <v>1341</v>
      </c>
      <c r="C686" s="154">
        <v>91341</v>
      </c>
      <c r="D686" s="149"/>
      <c r="E686" s="148" t="s">
        <v>108</v>
      </c>
      <c r="F686" s="75" t="s">
        <v>26</v>
      </c>
      <c r="G686" s="85">
        <v>2.3100000000000005</v>
      </c>
      <c r="H686" s="175">
        <v>666.86</v>
      </c>
      <c r="I686" s="86">
        <f>IF(H686=" ",0,ROUND(G686*H686,2))</f>
        <v>1540.45</v>
      </c>
    </row>
    <row r="687" spans="1:9" ht="63.75">
      <c r="A687" s="155" t="s">
        <v>445</v>
      </c>
      <c r="B687" s="28" t="s">
        <v>1341</v>
      </c>
      <c r="C687" s="26">
        <v>90830</v>
      </c>
      <c r="D687" s="149"/>
      <c r="E687" s="149" t="s">
        <v>104</v>
      </c>
      <c r="F687" s="75" t="s">
        <v>57</v>
      </c>
      <c r="G687" s="85">
        <v>1</v>
      </c>
      <c r="H687" s="175">
        <v>163.9</v>
      </c>
      <c r="I687" s="86">
        <f t="shared" ref="I687:I692" si="65">IF(H687=" ",0,ROUND(G687*H687,2))</f>
        <v>163.9</v>
      </c>
    </row>
    <row r="688" spans="1:9" ht="25.5">
      <c r="A688" s="155" t="s">
        <v>445</v>
      </c>
      <c r="B688" s="28" t="s">
        <v>1341</v>
      </c>
      <c r="C688" s="26">
        <v>88316</v>
      </c>
      <c r="D688" s="149"/>
      <c r="E688" s="149" t="s">
        <v>34</v>
      </c>
      <c r="F688" s="75" t="s">
        <v>33</v>
      </c>
      <c r="G688" s="85">
        <v>4</v>
      </c>
      <c r="H688" s="175">
        <v>18.53</v>
      </c>
      <c r="I688" s="86">
        <f t="shared" si="65"/>
        <v>74.12</v>
      </c>
    </row>
    <row r="689" spans="1:9" ht="25.5">
      <c r="A689" s="155" t="s">
        <v>445</v>
      </c>
      <c r="B689" s="28" t="s">
        <v>1341</v>
      </c>
      <c r="C689" s="26">
        <v>88325</v>
      </c>
      <c r="D689" s="149"/>
      <c r="E689" s="149" t="s">
        <v>51</v>
      </c>
      <c r="F689" s="75" t="s">
        <v>33</v>
      </c>
      <c r="G689" s="85">
        <v>4</v>
      </c>
      <c r="H689" s="175">
        <v>20.440000000000001</v>
      </c>
      <c r="I689" s="86">
        <f t="shared" si="65"/>
        <v>81.760000000000005</v>
      </c>
    </row>
    <row r="690" spans="1:9" ht="38.25">
      <c r="A690" s="155" t="s">
        <v>445</v>
      </c>
      <c r="B690" s="28" t="s">
        <v>1341</v>
      </c>
      <c r="C690" s="26">
        <v>102179</v>
      </c>
      <c r="D690" s="149"/>
      <c r="E690" s="149" t="s">
        <v>301</v>
      </c>
      <c r="F690" s="75" t="s">
        <v>26</v>
      </c>
      <c r="G690" s="85">
        <v>0.96800000000000008</v>
      </c>
      <c r="H690" s="175">
        <v>257.29000000000002</v>
      </c>
      <c r="I690" s="86">
        <f t="shared" si="65"/>
        <v>249.06</v>
      </c>
    </row>
    <row r="691" spans="1:9" ht="25.5">
      <c r="A691" s="155" t="s">
        <v>446</v>
      </c>
      <c r="B691" s="28" t="s">
        <v>1341</v>
      </c>
      <c r="C691" s="26">
        <v>34360</v>
      </c>
      <c r="D691" s="149"/>
      <c r="E691" s="149" t="s">
        <v>353</v>
      </c>
      <c r="F691" s="75" t="s">
        <v>79</v>
      </c>
      <c r="G691" s="85">
        <v>9.8549000000000007</v>
      </c>
      <c r="H691" s="175">
        <v>61.23</v>
      </c>
      <c r="I691" s="86">
        <f t="shared" si="65"/>
        <v>603.41999999999996</v>
      </c>
    </row>
    <row r="692" spans="1:9" ht="25.5">
      <c r="A692" s="155" t="s">
        <v>446</v>
      </c>
      <c r="B692" s="28" t="s">
        <v>1341</v>
      </c>
      <c r="C692" s="26">
        <v>39961</v>
      </c>
      <c r="D692" s="149"/>
      <c r="E692" s="149" t="s">
        <v>365</v>
      </c>
      <c r="F692" s="75" t="s">
        <v>75</v>
      </c>
      <c r="G692" s="85">
        <v>1</v>
      </c>
      <c r="H692" s="175">
        <v>20.28</v>
      </c>
      <c r="I692" s="86">
        <f t="shared" si="65"/>
        <v>20.28</v>
      </c>
    </row>
    <row r="693" spans="1:9">
      <c r="A693" s="87"/>
      <c r="B693" s="80"/>
      <c r="C693" s="80"/>
      <c r="D693" s="80"/>
      <c r="E693" s="88"/>
      <c r="F693" s="89"/>
      <c r="G693" s="6"/>
      <c r="H693" s="90"/>
      <c r="I693" s="91"/>
    </row>
    <row r="694" spans="1:9">
      <c r="A694" s="92" t="s">
        <v>15</v>
      </c>
      <c r="B694" s="81"/>
      <c r="C694" s="4"/>
      <c r="D694" s="80"/>
      <c r="E694" s="88"/>
      <c r="F694" s="5"/>
      <c r="G694" s="3"/>
      <c r="H694" s="93"/>
      <c r="I694" s="94"/>
    </row>
    <row r="695" spans="1:9">
      <c r="A695" s="95"/>
      <c r="B695" s="96"/>
      <c r="C695" s="97"/>
      <c r="D695" s="97"/>
      <c r="E695" s="327" t="s">
        <v>16</v>
      </c>
      <c r="F695" s="327"/>
      <c r="G695" s="327"/>
      <c r="H695" s="327"/>
      <c r="I695" s="98">
        <f>SUM(I686:I692)</f>
        <v>2732.9900000000007</v>
      </c>
    </row>
    <row r="698" spans="1:9" ht="90" customHeight="1">
      <c r="A698" s="158"/>
      <c r="B698" s="160"/>
      <c r="C698" s="99" t="s">
        <v>964</v>
      </c>
      <c r="D698" s="328" t="s">
        <v>983</v>
      </c>
      <c r="E698" s="329"/>
      <c r="F698" s="329"/>
      <c r="G698" s="330"/>
      <c r="H698" s="183" t="s">
        <v>724</v>
      </c>
      <c r="I698" s="184">
        <f>I710</f>
        <v>2343.8500000000004</v>
      </c>
    </row>
    <row r="699" spans="1:9">
      <c r="A699" s="159"/>
      <c r="B699" s="79"/>
      <c r="C699" s="82"/>
      <c r="D699" s="82"/>
      <c r="E699" s="83"/>
      <c r="F699" s="83"/>
      <c r="G699" s="83"/>
      <c r="H699" s="83"/>
      <c r="I699" s="84"/>
    </row>
    <row r="700" spans="1:9" ht="15.75">
      <c r="A700" s="76" t="s">
        <v>10</v>
      </c>
      <c r="B700" s="76" t="s">
        <v>407</v>
      </c>
      <c r="C700" s="76" t="s">
        <v>8</v>
      </c>
      <c r="D700" s="150"/>
      <c r="E700" s="151" t="s">
        <v>11</v>
      </c>
      <c r="F700" s="77" t="s">
        <v>404</v>
      </c>
      <c r="G700" s="78" t="s">
        <v>12</v>
      </c>
      <c r="H700" s="76" t="s">
        <v>13</v>
      </c>
      <c r="I700" s="78" t="s">
        <v>14</v>
      </c>
    </row>
    <row r="701" spans="1:9" ht="51">
      <c r="A701" s="152" t="s">
        <v>445</v>
      </c>
      <c r="B701" s="153" t="s">
        <v>1341</v>
      </c>
      <c r="C701" s="154">
        <v>91341</v>
      </c>
      <c r="D701" s="149"/>
      <c r="E701" s="148" t="s">
        <v>108</v>
      </c>
      <c r="F701" s="75" t="s">
        <v>26</v>
      </c>
      <c r="G701" s="85">
        <v>1.8480000000000001</v>
      </c>
      <c r="H701" s="175">
        <v>666.86</v>
      </c>
      <c r="I701" s="86">
        <f>IF(H701=" ",0,ROUND(G701*H701,2))</f>
        <v>1232.3599999999999</v>
      </c>
    </row>
    <row r="702" spans="1:9" ht="63.75">
      <c r="A702" s="155" t="s">
        <v>445</v>
      </c>
      <c r="B702" s="28" t="s">
        <v>1341</v>
      </c>
      <c r="C702" s="26">
        <v>90830</v>
      </c>
      <c r="D702" s="149"/>
      <c r="E702" s="149" t="s">
        <v>104</v>
      </c>
      <c r="F702" s="75" t="s">
        <v>57</v>
      </c>
      <c r="G702" s="85">
        <v>1</v>
      </c>
      <c r="H702" s="175">
        <v>163.9</v>
      </c>
      <c r="I702" s="86">
        <f t="shared" ref="I702:I707" si="66">IF(H702=" ",0,ROUND(G702*H702,2))</f>
        <v>163.9</v>
      </c>
    </row>
    <row r="703" spans="1:9" ht="25.5">
      <c r="A703" s="155" t="s">
        <v>445</v>
      </c>
      <c r="B703" s="28" t="s">
        <v>1341</v>
      </c>
      <c r="C703" s="26">
        <v>88316</v>
      </c>
      <c r="D703" s="149"/>
      <c r="E703" s="149" t="s">
        <v>34</v>
      </c>
      <c r="F703" s="75" t="s">
        <v>33</v>
      </c>
      <c r="G703" s="85">
        <v>4</v>
      </c>
      <c r="H703" s="175">
        <v>18.53</v>
      </c>
      <c r="I703" s="86">
        <f t="shared" si="66"/>
        <v>74.12</v>
      </c>
    </row>
    <row r="704" spans="1:9" ht="25.5">
      <c r="A704" s="155" t="s">
        <v>445</v>
      </c>
      <c r="B704" s="28" t="s">
        <v>1341</v>
      </c>
      <c r="C704" s="26">
        <v>88325</v>
      </c>
      <c r="D704" s="149"/>
      <c r="E704" s="149" t="s">
        <v>51</v>
      </c>
      <c r="F704" s="75" t="s">
        <v>33</v>
      </c>
      <c r="G704" s="85">
        <v>4</v>
      </c>
      <c r="H704" s="175">
        <v>20.440000000000001</v>
      </c>
      <c r="I704" s="86">
        <f t="shared" si="66"/>
        <v>81.760000000000005</v>
      </c>
    </row>
    <row r="705" spans="1:9" ht="38.25">
      <c r="A705" s="155" t="s">
        <v>445</v>
      </c>
      <c r="B705" s="28" t="s">
        <v>1341</v>
      </c>
      <c r="C705" s="26">
        <v>102179</v>
      </c>
      <c r="D705" s="149"/>
      <c r="E705" s="149" t="s">
        <v>301</v>
      </c>
      <c r="F705" s="75" t="s">
        <v>26</v>
      </c>
      <c r="G705" s="85">
        <v>0.77439999999999998</v>
      </c>
      <c r="H705" s="175">
        <v>257.29000000000002</v>
      </c>
      <c r="I705" s="86">
        <f t="shared" si="66"/>
        <v>199.25</v>
      </c>
    </row>
    <row r="706" spans="1:9" ht="25.5">
      <c r="A706" s="155" t="s">
        <v>446</v>
      </c>
      <c r="B706" s="28" t="s">
        <v>1341</v>
      </c>
      <c r="C706" s="26">
        <v>34360</v>
      </c>
      <c r="D706" s="149"/>
      <c r="E706" s="149" t="s">
        <v>353</v>
      </c>
      <c r="F706" s="75" t="s">
        <v>79</v>
      </c>
      <c r="G706" s="85">
        <v>9.3447640000000014</v>
      </c>
      <c r="H706" s="175">
        <v>61.23</v>
      </c>
      <c r="I706" s="86">
        <f t="shared" si="66"/>
        <v>572.17999999999995</v>
      </c>
    </row>
    <row r="707" spans="1:9" ht="25.5">
      <c r="A707" s="155" t="s">
        <v>446</v>
      </c>
      <c r="B707" s="28" t="s">
        <v>1341</v>
      </c>
      <c r="C707" s="26">
        <v>39961</v>
      </c>
      <c r="D707" s="149"/>
      <c r="E707" s="149" t="s">
        <v>365</v>
      </c>
      <c r="F707" s="75" t="s">
        <v>75</v>
      </c>
      <c r="G707" s="85">
        <v>1</v>
      </c>
      <c r="H707" s="175">
        <v>20.28</v>
      </c>
      <c r="I707" s="86">
        <f t="shared" si="66"/>
        <v>20.28</v>
      </c>
    </row>
    <row r="708" spans="1:9">
      <c r="A708" s="87"/>
      <c r="B708" s="80"/>
      <c r="C708" s="80"/>
      <c r="D708" s="80"/>
      <c r="E708" s="88"/>
      <c r="F708" s="89"/>
      <c r="G708" s="6"/>
      <c r="H708" s="90"/>
      <c r="I708" s="91"/>
    </row>
    <row r="709" spans="1:9">
      <c r="A709" s="92" t="s">
        <v>15</v>
      </c>
      <c r="B709" s="81"/>
      <c r="C709" s="4"/>
      <c r="D709" s="80"/>
      <c r="E709" s="88"/>
      <c r="F709" s="5"/>
      <c r="G709" s="3"/>
      <c r="H709" s="93"/>
      <c r="I709" s="94"/>
    </row>
    <row r="710" spans="1:9">
      <c r="A710" s="95"/>
      <c r="B710" s="96"/>
      <c r="C710" s="97"/>
      <c r="D710" s="97"/>
      <c r="E710" s="327" t="s">
        <v>16</v>
      </c>
      <c r="F710" s="327"/>
      <c r="G710" s="327"/>
      <c r="H710" s="327"/>
      <c r="I710" s="98">
        <f>SUM(I701:I707)</f>
        <v>2343.8500000000004</v>
      </c>
    </row>
    <row r="713" spans="1:9" ht="90" customHeight="1">
      <c r="A713" s="158"/>
      <c r="B713" s="160"/>
      <c r="C713" s="99" t="s">
        <v>968</v>
      </c>
      <c r="D713" s="328" t="s">
        <v>991</v>
      </c>
      <c r="E713" s="329"/>
      <c r="F713" s="329"/>
      <c r="G713" s="330"/>
      <c r="H713" s="183" t="s">
        <v>26</v>
      </c>
      <c r="I713" s="184">
        <f>I722</f>
        <v>1018.3000000000001</v>
      </c>
    </row>
    <row r="714" spans="1:9">
      <c r="A714" s="159"/>
      <c r="B714" s="79"/>
      <c r="C714" s="82"/>
      <c r="D714" s="82"/>
      <c r="E714" s="83"/>
      <c r="F714" s="83"/>
      <c r="G714" s="83"/>
      <c r="H714" s="83"/>
      <c r="I714" s="84"/>
    </row>
    <row r="715" spans="1:9" ht="15.75">
      <c r="A715" s="76" t="s">
        <v>10</v>
      </c>
      <c r="B715" s="76" t="s">
        <v>407</v>
      </c>
      <c r="C715" s="76" t="s">
        <v>8</v>
      </c>
      <c r="D715" s="150"/>
      <c r="E715" s="151" t="s">
        <v>11</v>
      </c>
      <c r="F715" s="77" t="s">
        <v>404</v>
      </c>
      <c r="G715" s="78" t="s">
        <v>12</v>
      </c>
      <c r="H715" s="76" t="s">
        <v>13</v>
      </c>
      <c r="I715" s="78" t="s">
        <v>14</v>
      </c>
    </row>
    <row r="716" spans="1:9" ht="89.25">
      <c r="A716" s="152" t="s">
        <v>445</v>
      </c>
      <c r="B716" s="153" t="s">
        <v>1341</v>
      </c>
      <c r="C716" s="154">
        <v>94559</v>
      </c>
      <c r="D716" s="149"/>
      <c r="E716" s="148" t="s">
        <v>106</v>
      </c>
      <c r="F716" s="75" t="s">
        <v>26</v>
      </c>
      <c r="G716" s="85">
        <v>1</v>
      </c>
      <c r="H716" s="175">
        <v>658.21</v>
      </c>
      <c r="I716" s="86">
        <f>IF(H716=" ",0,ROUND(G716*H716,2))</f>
        <v>658.21</v>
      </c>
    </row>
    <row r="717" spans="1:9" ht="51">
      <c r="A717" s="155" t="s">
        <v>445</v>
      </c>
      <c r="B717" s="28" t="s">
        <v>1341</v>
      </c>
      <c r="C717" s="26">
        <v>102170</v>
      </c>
      <c r="D717" s="149"/>
      <c r="E717" s="149" t="s">
        <v>300</v>
      </c>
      <c r="F717" s="75" t="s">
        <v>26</v>
      </c>
      <c r="G717" s="85">
        <v>0.66077283372365347</v>
      </c>
      <c r="H717" s="175">
        <v>336.34</v>
      </c>
      <c r="I717" s="86">
        <f t="shared" ref="I717:I719" si="67">IF(H717=" ",0,ROUND(G717*H717,2))</f>
        <v>222.24</v>
      </c>
    </row>
    <row r="718" spans="1:9" ht="38.25">
      <c r="A718" s="155" t="s">
        <v>445</v>
      </c>
      <c r="B718" s="28" t="s">
        <v>1341</v>
      </c>
      <c r="C718" s="26">
        <v>94587</v>
      </c>
      <c r="D718" s="149"/>
      <c r="E718" s="149" t="s">
        <v>107</v>
      </c>
      <c r="F718" s="75" t="s">
        <v>29</v>
      </c>
      <c r="G718" s="85">
        <v>2.0843091334894615</v>
      </c>
      <c r="H718" s="175">
        <v>54.8</v>
      </c>
      <c r="I718" s="86">
        <f t="shared" si="67"/>
        <v>114.22</v>
      </c>
    </row>
    <row r="719" spans="1:9" ht="76.5">
      <c r="A719" s="155" t="s">
        <v>445</v>
      </c>
      <c r="B719" s="28" t="s">
        <v>1341</v>
      </c>
      <c r="C719" s="26">
        <v>100761</v>
      </c>
      <c r="D719" s="149"/>
      <c r="E719" s="149" t="s">
        <v>309</v>
      </c>
      <c r="F719" s="75" t="s">
        <v>26</v>
      </c>
      <c r="G719" s="85">
        <v>0.46838407494145201</v>
      </c>
      <c r="H719" s="175">
        <v>50.44</v>
      </c>
      <c r="I719" s="86">
        <f t="shared" si="67"/>
        <v>23.63</v>
      </c>
    </row>
    <row r="720" spans="1:9">
      <c r="A720" s="87"/>
      <c r="B720" s="80"/>
      <c r="C720" s="80"/>
      <c r="D720" s="80"/>
      <c r="E720" s="88"/>
      <c r="F720" s="89"/>
      <c r="G720" s="6"/>
      <c r="H720" s="90"/>
      <c r="I720" s="91"/>
    </row>
    <row r="721" spans="1:9">
      <c r="A721" s="92" t="s">
        <v>15</v>
      </c>
      <c r="B721" s="81"/>
      <c r="C721" s="4"/>
      <c r="D721" s="80"/>
      <c r="E721" s="88"/>
      <c r="F721" s="5"/>
      <c r="G721" s="3"/>
      <c r="H721" s="93"/>
      <c r="I721" s="94"/>
    </row>
    <row r="722" spans="1:9">
      <c r="A722" s="95"/>
      <c r="B722" s="96"/>
      <c r="C722" s="97"/>
      <c r="D722" s="97"/>
      <c r="E722" s="327" t="s">
        <v>16</v>
      </c>
      <c r="F722" s="327"/>
      <c r="G722" s="327"/>
      <c r="H722" s="327"/>
      <c r="I722" s="98">
        <f>SUM(I716:I719)</f>
        <v>1018.3000000000001</v>
      </c>
    </row>
    <row r="725" spans="1:9" ht="75" customHeight="1">
      <c r="A725" s="158"/>
      <c r="B725" s="160"/>
      <c r="C725" s="99" t="s">
        <v>972</v>
      </c>
      <c r="D725" s="328" t="s">
        <v>992</v>
      </c>
      <c r="E725" s="329"/>
      <c r="F725" s="329"/>
      <c r="G725" s="330"/>
      <c r="H725" s="183" t="s">
        <v>26</v>
      </c>
      <c r="I725" s="184">
        <f>I735</f>
        <v>486.18</v>
      </c>
    </row>
    <row r="726" spans="1:9">
      <c r="A726" s="159"/>
      <c r="B726" s="79"/>
      <c r="C726" s="82"/>
      <c r="D726" s="82"/>
      <c r="E726" s="83"/>
      <c r="F726" s="83"/>
      <c r="G726" s="83"/>
      <c r="H726" s="83"/>
      <c r="I726" s="84"/>
    </row>
    <row r="727" spans="1:9" ht="15.75">
      <c r="A727" s="76" t="s">
        <v>10</v>
      </c>
      <c r="B727" s="76" t="s">
        <v>407</v>
      </c>
      <c r="C727" s="76" t="s">
        <v>8</v>
      </c>
      <c r="D727" s="150"/>
      <c r="E727" s="151" t="s">
        <v>11</v>
      </c>
      <c r="F727" s="77" t="s">
        <v>404</v>
      </c>
      <c r="G727" s="78" t="s">
        <v>12</v>
      </c>
      <c r="H727" s="76" t="s">
        <v>13</v>
      </c>
      <c r="I727" s="78" t="s">
        <v>14</v>
      </c>
    </row>
    <row r="728" spans="1:9" ht="25.5">
      <c r="A728" s="152" t="s">
        <v>445</v>
      </c>
      <c r="B728" s="153" t="s">
        <v>1341</v>
      </c>
      <c r="C728" s="26">
        <v>88316</v>
      </c>
      <c r="D728" s="149"/>
      <c r="E728" s="148" t="s">
        <v>34</v>
      </c>
      <c r="F728" s="75" t="s">
        <v>33</v>
      </c>
      <c r="G728" s="85">
        <v>2.7809965237543453</v>
      </c>
      <c r="H728" s="175">
        <v>18.53</v>
      </c>
      <c r="I728" s="86">
        <f>IF(H728=" ",0,ROUND(G728*H728,2))</f>
        <v>51.53</v>
      </c>
    </row>
    <row r="729" spans="1:9" ht="25.5">
      <c r="A729" s="155" t="s">
        <v>445</v>
      </c>
      <c r="B729" s="28" t="s">
        <v>1341</v>
      </c>
      <c r="C729" s="26">
        <v>88325</v>
      </c>
      <c r="D729" s="149"/>
      <c r="E729" s="149" t="s">
        <v>51</v>
      </c>
      <c r="F729" s="75" t="s">
        <v>33</v>
      </c>
      <c r="G729" s="85">
        <v>2.7809965237543453</v>
      </c>
      <c r="H729" s="175">
        <v>20.440000000000001</v>
      </c>
      <c r="I729" s="86">
        <f t="shared" ref="I729:I732" si="68">IF(H729=" ",0,ROUND(G729*H729,2))</f>
        <v>56.84</v>
      </c>
    </row>
    <row r="730" spans="1:9" ht="38.25">
      <c r="A730" s="155" t="s">
        <v>445</v>
      </c>
      <c r="B730" s="28" t="s">
        <v>1341</v>
      </c>
      <c r="C730" s="26">
        <v>102179</v>
      </c>
      <c r="D730" s="149"/>
      <c r="E730" s="149" t="s">
        <v>301</v>
      </c>
      <c r="F730" s="75" t="s">
        <v>26</v>
      </c>
      <c r="G730" s="85">
        <v>0.89471610660486667</v>
      </c>
      <c r="H730" s="175">
        <v>257.29000000000002</v>
      </c>
      <c r="I730" s="86">
        <f t="shared" si="68"/>
        <v>230.2</v>
      </c>
    </row>
    <row r="731" spans="1:9" ht="25.5">
      <c r="A731" s="155" t="s">
        <v>446</v>
      </c>
      <c r="B731" s="28" t="s">
        <v>1341</v>
      </c>
      <c r="C731" s="26">
        <v>34360</v>
      </c>
      <c r="D731" s="149"/>
      <c r="E731" s="149" t="s">
        <v>353</v>
      </c>
      <c r="F731" s="75" t="s">
        <v>79</v>
      </c>
      <c r="G731" s="85">
        <v>2.1804243337195826</v>
      </c>
      <c r="H731" s="175">
        <v>61.23</v>
      </c>
      <c r="I731" s="86">
        <f t="shared" si="68"/>
        <v>133.51</v>
      </c>
    </row>
    <row r="732" spans="1:9" ht="25.5">
      <c r="A732" s="155" t="s">
        <v>446</v>
      </c>
      <c r="B732" s="28" t="s">
        <v>1341</v>
      </c>
      <c r="C732" s="26">
        <v>39961</v>
      </c>
      <c r="D732" s="149"/>
      <c r="E732" s="149" t="s">
        <v>365</v>
      </c>
      <c r="F732" s="75" t="s">
        <v>75</v>
      </c>
      <c r="G732" s="85">
        <v>0.69524913093858631</v>
      </c>
      <c r="H732" s="175">
        <v>20.28</v>
      </c>
      <c r="I732" s="86">
        <f t="shared" si="68"/>
        <v>14.1</v>
      </c>
    </row>
    <row r="733" spans="1:9">
      <c r="A733" s="87"/>
      <c r="B733" s="80"/>
      <c r="C733" s="80"/>
      <c r="D733" s="80"/>
      <c r="E733" s="88"/>
      <c r="F733" s="89"/>
      <c r="G733" s="6"/>
      <c r="H733" s="90"/>
      <c r="I733" s="91"/>
    </row>
    <row r="734" spans="1:9">
      <c r="A734" s="92" t="s">
        <v>15</v>
      </c>
      <c r="B734" s="81"/>
      <c r="C734" s="4"/>
      <c r="D734" s="80"/>
      <c r="E734" s="88"/>
      <c r="F734" s="5"/>
      <c r="G734" s="3"/>
      <c r="H734" s="93"/>
      <c r="I734" s="94"/>
    </row>
    <row r="735" spans="1:9">
      <c r="A735" s="95"/>
      <c r="B735" s="96"/>
      <c r="C735" s="97"/>
      <c r="D735" s="97"/>
      <c r="E735" s="327" t="s">
        <v>16</v>
      </c>
      <c r="F735" s="327"/>
      <c r="G735" s="327"/>
      <c r="H735" s="327"/>
      <c r="I735" s="98">
        <f>SUM(I728:I732)</f>
        <v>486.18</v>
      </c>
    </row>
    <row r="738" spans="1:9" ht="120" customHeight="1">
      <c r="A738" s="158"/>
      <c r="B738" s="160"/>
      <c r="C738" s="99" t="s">
        <v>978</v>
      </c>
      <c r="D738" s="328" t="s">
        <v>994</v>
      </c>
      <c r="E738" s="329"/>
      <c r="F738" s="329"/>
      <c r="G738" s="330"/>
      <c r="H738" s="183" t="s">
        <v>724</v>
      </c>
      <c r="I738" s="184">
        <f>I748</f>
        <v>1304.97</v>
      </c>
    </row>
    <row r="739" spans="1:9">
      <c r="A739" s="159"/>
      <c r="B739" s="79"/>
      <c r="C739" s="82"/>
      <c r="D739" s="82"/>
      <c r="E739" s="83"/>
      <c r="F739" s="83"/>
      <c r="G739" s="83"/>
      <c r="H739" s="83"/>
      <c r="I739" s="84"/>
    </row>
    <row r="740" spans="1:9" ht="15.75">
      <c r="A740" s="76" t="s">
        <v>10</v>
      </c>
      <c r="B740" s="76" t="s">
        <v>407</v>
      </c>
      <c r="C740" s="76" t="s">
        <v>8</v>
      </c>
      <c r="D740" s="150"/>
      <c r="E740" s="151" t="s">
        <v>11</v>
      </c>
      <c r="F740" s="77" t="s">
        <v>404</v>
      </c>
      <c r="G740" s="78" t="s">
        <v>12</v>
      </c>
      <c r="H740" s="76" t="s">
        <v>13</v>
      </c>
      <c r="I740" s="78" t="s">
        <v>14</v>
      </c>
    </row>
    <row r="741" spans="1:9" ht="25.5">
      <c r="A741" s="152" t="s">
        <v>445</v>
      </c>
      <c r="B741" s="153" t="s">
        <v>1341</v>
      </c>
      <c r="C741" s="26">
        <v>88316</v>
      </c>
      <c r="D741" s="149"/>
      <c r="E741" s="148" t="s">
        <v>34</v>
      </c>
      <c r="F741" s="75" t="s">
        <v>33</v>
      </c>
      <c r="G741" s="85">
        <v>2</v>
      </c>
      <c r="H741" s="175">
        <v>18.53</v>
      </c>
      <c r="I741" s="86">
        <f>IF(H741=" ",0,ROUND(G741*H741,2))</f>
        <v>37.06</v>
      </c>
    </row>
    <row r="742" spans="1:9" ht="25.5">
      <c r="A742" s="155" t="s">
        <v>445</v>
      </c>
      <c r="B742" s="28" t="s">
        <v>1341</v>
      </c>
      <c r="C742" s="26">
        <v>88325</v>
      </c>
      <c r="D742" s="149"/>
      <c r="E742" s="149" t="s">
        <v>51</v>
      </c>
      <c r="F742" s="75" t="s">
        <v>33</v>
      </c>
      <c r="G742" s="85">
        <v>2</v>
      </c>
      <c r="H742" s="175">
        <v>20.440000000000001</v>
      </c>
      <c r="I742" s="86">
        <f t="shared" ref="I742:I745" si="69">IF(H742=" ",0,ROUND(G742*H742,2))</f>
        <v>40.880000000000003</v>
      </c>
    </row>
    <row r="743" spans="1:9" ht="38.25">
      <c r="A743" s="155" t="s">
        <v>445</v>
      </c>
      <c r="B743" s="28" t="s">
        <v>1341</v>
      </c>
      <c r="C743" s="26">
        <v>102179</v>
      </c>
      <c r="D743" s="149"/>
      <c r="E743" s="149" t="s">
        <v>301</v>
      </c>
      <c r="F743" s="75" t="s">
        <v>26</v>
      </c>
      <c r="G743" s="85">
        <v>1.2</v>
      </c>
      <c r="H743" s="175">
        <v>257.29000000000002</v>
      </c>
      <c r="I743" s="86">
        <f t="shared" si="69"/>
        <v>308.75</v>
      </c>
    </row>
    <row r="744" spans="1:9" ht="25.5">
      <c r="A744" s="155" t="s">
        <v>446</v>
      </c>
      <c r="B744" s="28" t="s">
        <v>1341</v>
      </c>
      <c r="C744" s="26">
        <v>39961</v>
      </c>
      <c r="D744" s="149"/>
      <c r="E744" s="149" t="s">
        <v>365</v>
      </c>
      <c r="F744" s="75" t="s">
        <v>75</v>
      </c>
      <c r="G744" s="85">
        <v>1</v>
      </c>
      <c r="H744" s="175">
        <v>20.28</v>
      </c>
      <c r="I744" s="86">
        <f t="shared" si="69"/>
        <v>20.28</v>
      </c>
    </row>
    <row r="745" spans="1:9" ht="25.5">
      <c r="A745" s="155" t="s">
        <v>408</v>
      </c>
      <c r="B745" s="28" t="s">
        <v>406</v>
      </c>
      <c r="C745" s="26" t="s">
        <v>406</v>
      </c>
      <c r="D745" s="191"/>
      <c r="E745" s="192" t="s">
        <v>995</v>
      </c>
      <c r="F745" s="193" t="s">
        <v>724</v>
      </c>
      <c r="G745" s="85">
        <v>2</v>
      </c>
      <c r="H745" s="194">
        <v>449</v>
      </c>
      <c r="I745" s="86">
        <f t="shared" si="69"/>
        <v>898</v>
      </c>
    </row>
    <row r="746" spans="1:9">
      <c r="A746" s="87"/>
      <c r="B746" s="80"/>
      <c r="C746" s="80"/>
      <c r="D746" s="80"/>
      <c r="E746" s="88"/>
      <c r="F746" s="89"/>
      <c r="G746" s="6"/>
      <c r="H746" s="90"/>
      <c r="I746" s="91"/>
    </row>
    <row r="747" spans="1:9">
      <c r="A747" s="92" t="s">
        <v>15</v>
      </c>
      <c r="B747" s="81"/>
      <c r="C747" s="4"/>
      <c r="D747" s="80"/>
      <c r="E747" s="88"/>
      <c r="F747" s="5"/>
      <c r="G747" s="3"/>
      <c r="H747" s="93"/>
      <c r="I747" s="94"/>
    </row>
    <row r="748" spans="1:9">
      <c r="A748" s="95"/>
      <c r="B748" s="96"/>
      <c r="C748" s="97"/>
      <c r="D748" s="97"/>
      <c r="E748" s="327" t="s">
        <v>16</v>
      </c>
      <c r="F748" s="327"/>
      <c r="G748" s="327"/>
      <c r="H748" s="327"/>
      <c r="I748" s="98">
        <f>SUM(I741:I745)</f>
        <v>1304.97</v>
      </c>
    </row>
    <row r="751" spans="1:9" ht="60" customHeight="1">
      <c r="A751" s="158"/>
      <c r="B751" s="160"/>
      <c r="C751" s="99" t="s">
        <v>980</v>
      </c>
      <c r="D751" s="328" t="s">
        <v>997</v>
      </c>
      <c r="E751" s="329"/>
      <c r="F751" s="329"/>
      <c r="G751" s="330"/>
      <c r="H751" s="183" t="s">
        <v>724</v>
      </c>
      <c r="I751" s="184">
        <f>I760</f>
        <v>520.74</v>
      </c>
    </row>
    <row r="752" spans="1:9">
      <c r="A752" s="159"/>
      <c r="B752" s="79"/>
      <c r="C752" s="82"/>
      <c r="D752" s="82"/>
      <c r="E752" s="83"/>
      <c r="F752" s="83"/>
      <c r="G752" s="83"/>
      <c r="H752" s="83"/>
      <c r="I752" s="84"/>
    </row>
    <row r="753" spans="1:9" ht="15.75">
      <c r="A753" s="76" t="s">
        <v>10</v>
      </c>
      <c r="B753" s="76" t="s">
        <v>407</v>
      </c>
      <c r="C753" s="76" t="s">
        <v>8</v>
      </c>
      <c r="D753" s="150"/>
      <c r="E753" s="151" t="s">
        <v>11</v>
      </c>
      <c r="F753" s="77" t="s">
        <v>404</v>
      </c>
      <c r="G753" s="78" t="s">
        <v>12</v>
      </c>
      <c r="H753" s="76" t="s">
        <v>13</v>
      </c>
      <c r="I753" s="78" t="s">
        <v>14</v>
      </c>
    </row>
    <row r="754" spans="1:9" ht="25.5">
      <c r="A754" s="152" t="s">
        <v>445</v>
      </c>
      <c r="B754" s="153" t="s">
        <v>1341</v>
      </c>
      <c r="C754" s="154">
        <v>88309</v>
      </c>
      <c r="D754" s="149"/>
      <c r="E754" s="148" t="s">
        <v>41</v>
      </c>
      <c r="F754" s="75" t="s">
        <v>33</v>
      </c>
      <c r="G754" s="85">
        <v>1</v>
      </c>
      <c r="H754" s="175">
        <v>25.27</v>
      </c>
      <c r="I754" s="86">
        <f>IF(H754=" ",0,ROUND(G754*H754,2))</f>
        <v>25.27</v>
      </c>
    </row>
    <row r="755" spans="1:9" ht="25.5">
      <c r="A755" s="155" t="s">
        <v>445</v>
      </c>
      <c r="B755" s="28" t="s">
        <v>1341</v>
      </c>
      <c r="C755" s="26">
        <v>88316</v>
      </c>
      <c r="D755" s="149"/>
      <c r="E755" s="149" t="s">
        <v>34</v>
      </c>
      <c r="F755" s="75" t="s">
        <v>33</v>
      </c>
      <c r="G755" s="85">
        <v>1</v>
      </c>
      <c r="H755" s="175">
        <v>18.53</v>
      </c>
      <c r="I755" s="86">
        <f t="shared" ref="I755:I757" si="70">IF(H755=" ",0,ROUND(G755*H755,2))</f>
        <v>18.53</v>
      </c>
    </row>
    <row r="756" spans="1:9" ht="25.5">
      <c r="A756" s="155" t="s">
        <v>446</v>
      </c>
      <c r="B756" s="28" t="s">
        <v>1341</v>
      </c>
      <c r="C756" s="26">
        <v>39961</v>
      </c>
      <c r="D756" s="149"/>
      <c r="E756" s="149" t="s">
        <v>365</v>
      </c>
      <c r="F756" s="75" t="s">
        <v>75</v>
      </c>
      <c r="G756" s="85">
        <v>1</v>
      </c>
      <c r="H756" s="175">
        <v>20.28</v>
      </c>
      <c r="I756" s="86">
        <f t="shared" si="70"/>
        <v>20.28</v>
      </c>
    </row>
    <row r="757" spans="1:9" ht="25.5">
      <c r="A757" s="155" t="s">
        <v>408</v>
      </c>
      <c r="B757" s="28" t="s">
        <v>406</v>
      </c>
      <c r="C757" s="26" t="s">
        <v>406</v>
      </c>
      <c r="D757" s="191"/>
      <c r="E757" s="192" t="s">
        <v>998</v>
      </c>
      <c r="F757" s="193" t="s">
        <v>724</v>
      </c>
      <c r="G757" s="85">
        <v>1</v>
      </c>
      <c r="H757" s="194">
        <v>456.66333333333336</v>
      </c>
      <c r="I757" s="86">
        <f t="shared" si="70"/>
        <v>456.66</v>
      </c>
    </row>
    <row r="758" spans="1:9">
      <c r="A758" s="87"/>
      <c r="B758" s="80"/>
      <c r="C758" s="80"/>
      <c r="D758" s="80"/>
      <c r="E758" s="88"/>
      <c r="F758" s="89"/>
      <c r="G758" s="6"/>
      <c r="H758" s="90"/>
      <c r="I758" s="91"/>
    </row>
    <row r="759" spans="1:9">
      <c r="A759" s="92" t="s">
        <v>15</v>
      </c>
      <c r="B759" s="81"/>
      <c r="C759" s="4"/>
      <c r="D759" s="80"/>
      <c r="E759" s="88"/>
      <c r="F759" s="5"/>
      <c r="G759" s="3"/>
      <c r="H759" s="93"/>
      <c r="I759" s="94"/>
    </row>
    <row r="760" spans="1:9">
      <c r="A760" s="95"/>
      <c r="B760" s="96"/>
      <c r="C760" s="97"/>
      <c r="D760" s="97"/>
      <c r="E760" s="327" t="s">
        <v>16</v>
      </c>
      <c r="F760" s="327"/>
      <c r="G760" s="327"/>
      <c r="H760" s="327"/>
      <c r="I760" s="98">
        <f>SUM(I754:I757)</f>
        <v>520.74</v>
      </c>
    </row>
    <row r="763" spans="1:9" ht="150" customHeight="1">
      <c r="A763" s="158"/>
      <c r="B763" s="160"/>
      <c r="C763" s="99" t="s">
        <v>982</v>
      </c>
      <c r="D763" s="328" t="s">
        <v>1001</v>
      </c>
      <c r="E763" s="329"/>
      <c r="F763" s="329"/>
      <c r="G763" s="330"/>
      <c r="H763" s="183" t="s">
        <v>724</v>
      </c>
      <c r="I763" s="184">
        <f>I769</f>
        <v>8730.34</v>
      </c>
    </row>
    <row r="764" spans="1:9">
      <c r="A764" s="159"/>
      <c r="B764" s="79"/>
      <c r="C764" s="82"/>
      <c r="D764" s="82"/>
      <c r="E764" s="83"/>
      <c r="F764" s="83"/>
      <c r="G764" s="83"/>
      <c r="H764" s="83"/>
      <c r="I764" s="84"/>
    </row>
    <row r="765" spans="1:9" ht="15.75">
      <c r="A765" s="76" t="s">
        <v>10</v>
      </c>
      <c r="B765" s="76" t="s">
        <v>407</v>
      </c>
      <c r="C765" s="76" t="s">
        <v>8</v>
      </c>
      <c r="D765" s="150"/>
      <c r="E765" s="151" t="s">
        <v>11</v>
      </c>
      <c r="F765" s="77" t="s">
        <v>404</v>
      </c>
      <c r="G765" s="78" t="s">
        <v>12</v>
      </c>
      <c r="H765" s="76" t="s">
        <v>13</v>
      </c>
      <c r="I765" s="78" t="s">
        <v>14</v>
      </c>
    </row>
    <row r="766" spans="1:9" ht="51">
      <c r="A766" s="152" t="s">
        <v>408</v>
      </c>
      <c r="B766" s="153" t="s">
        <v>406</v>
      </c>
      <c r="C766" s="154"/>
      <c r="D766" s="191"/>
      <c r="E766" s="195" t="s">
        <v>1003</v>
      </c>
      <c r="F766" s="193" t="s">
        <v>724</v>
      </c>
      <c r="G766" s="85">
        <v>1</v>
      </c>
      <c r="H766" s="194">
        <v>8730.336641697877</v>
      </c>
      <c r="I766" s="86">
        <f>IF(H766=" ",0,ROUND(G766*H766,2))</f>
        <v>8730.34</v>
      </c>
    </row>
    <row r="767" spans="1:9">
      <c r="A767" s="87"/>
      <c r="B767" s="80"/>
      <c r="C767" s="80"/>
      <c r="D767" s="80"/>
      <c r="E767" s="88"/>
      <c r="F767" s="89"/>
      <c r="G767" s="6"/>
      <c r="H767" s="90"/>
      <c r="I767" s="91"/>
    </row>
    <row r="768" spans="1:9">
      <c r="A768" s="92" t="s">
        <v>15</v>
      </c>
      <c r="B768" s="81"/>
      <c r="C768" s="4"/>
      <c r="D768" s="80"/>
      <c r="E768" s="88"/>
      <c r="F768" s="5"/>
      <c r="G768" s="3"/>
      <c r="H768" s="93"/>
      <c r="I768" s="94"/>
    </row>
    <row r="769" spans="1:9">
      <c r="A769" s="95"/>
      <c r="B769" s="96"/>
      <c r="C769" s="97"/>
      <c r="D769" s="97"/>
      <c r="E769" s="327" t="s">
        <v>16</v>
      </c>
      <c r="F769" s="327"/>
      <c r="G769" s="327"/>
      <c r="H769" s="327"/>
      <c r="I769" s="98">
        <f>SUM(I766:I766)</f>
        <v>8730.34</v>
      </c>
    </row>
    <row r="772" spans="1:9" ht="150" customHeight="1">
      <c r="A772" s="158"/>
      <c r="B772" s="160"/>
      <c r="C772" s="99" t="s">
        <v>988</v>
      </c>
      <c r="D772" s="328" t="s">
        <v>1004</v>
      </c>
      <c r="E772" s="329"/>
      <c r="F772" s="329"/>
      <c r="G772" s="330"/>
      <c r="H772" s="183" t="s">
        <v>724</v>
      </c>
      <c r="I772" s="184">
        <f>I778</f>
        <v>4376.17</v>
      </c>
    </row>
    <row r="773" spans="1:9">
      <c r="A773" s="159"/>
      <c r="B773" s="79"/>
      <c r="C773" s="82"/>
      <c r="D773" s="82"/>
      <c r="E773" s="83"/>
      <c r="F773" s="83"/>
      <c r="G773" s="83"/>
      <c r="H773" s="83"/>
      <c r="I773" s="84"/>
    </row>
    <row r="774" spans="1:9" ht="15.75">
      <c r="A774" s="76" t="s">
        <v>10</v>
      </c>
      <c r="B774" s="76" t="s">
        <v>407</v>
      </c>
      <c r="C774" s="76" t="s">
        <v>8</v>
      </c>
      <c r="D774" s="150"/>
      <c r="E774" s="151" t="s">
        <v>11</v>
      </c>
      <c r="F774" s="77" t="s">
        <v>404</v>
      </c>
      <c r="G774" s="78" t="s">
        <v>12</v>
      </c>
      <c r="H774" s="76" t="s">
        <v>13</v>
      </c>
      <c r="I774" s="78" t="s">
        <v>14</v>
      </c>
    </row>
    <row r="775" spans="1:9" ht="51">
      <c r="A775" s="152" t="s">
        <v>408</v>
      </c>
      <c r="B775" s="153" t="s">
        <v>406</v>
      </c>
      <c r="C775" s="154"/>
      <c r="D775" s="191"/>
      <c r="E775" s="195" t="s">
        <v>1002</v>
      </c>
      <c r="F775" s="193" t="s">
        <v>724</v>
      </c>
      <c r="G775" s="85">
        <v>1</v>
      </c>
      <c r="H775" s="194">
        <v>4376.1733583021223</v>
      </c>
      <c r="I775" s="86">
        <f>IF(H775=" ",0,ROUND(G775*H775,2))</f>
        <v>4376.17</v>
      </c>
    </row>
    <row r="776" spans="1:9">
      <c r="A776" s="87"/>
      <c r="B776" s="80"/>
      <c r="C776" s="80"/>
      <c r="D776" s="80"/>
      <c r="E776" s="88"/>
      <c r="F776" s="89"/>
      <c r="G776" s="6"/>
      <c r="H776" s="90"/>
      <c r="I776" s="91"/>
    </row>
    <row r="777" spans="1:9">
      <c r="A777" s="92" t="s">
        <v>15</v>
      </c>
      <c r="B777" s="81"/>
      <c r="C777" s="4"/>
      <c r="D777" s="80"/>
      <c r="E777" s="88"/>
      <c r="F777" s="5"/>
      <c r="G777" s="3"/>
      <c r="H777" s="93"/>
      <c r="I777" s="94"/>
    </row>
    <row r="778" spans="1:9">
      <c r="A778" s="95"/>
      <c r="B778" s="96"/>
      <c r="C778" s="97"/>
      <c r="D778" s="97"/>
      <c r="E778" s="327" t="s">
        <v>16</v>
      </c>
      <c r="F778" s="327"/>
      <c r="G778" s="327"/>
      <c r="H778" s="327"/>
      <c r="I778" s="98">
        <f>SUM(I775:I775)</f>
        <v>4376.17</v>
      </c>
    </row>
    <row r="781" spans="1:9" ht="90" customHeight="1">
      <c r="A781" s="158"/>
      <c r="B781" s="160"/>
      <c r="C781" s="99" t="s">
        <v>990</v>
      </c>
      <c r="D781" s="328" t="s">
        <v>1015</v>
      </c>
      <c r="E781" s="329"/>
      <c r="F781" s="329"/>
      <c r="G781" s="330"/>
      <c r="H781" s="183" t="s">
        <v>26</v>
      </c>
      <c r="I781" s="184">
        <f>I787</f>
        <v>599.73</v>
      </c>
    </row>
    <row r="782" spans="1:9">
      <c r="A782" s="159"/>
      <c r="B782" s="79"/>
      <c r="C782" s="82"/>
      <c r="D782" s="82"/>
      <c r="E782" s="83"/>
      <c r="F782" s="83"/>
      <c r="G782" s="83"/>
      <c r="H782" s="83"/>
      <c r="I782" s="84"/>
    </row>
    <row r="783" spans="1:9" ht="15.75">
      <c r="A783" s="76" t="s">
        <v>10</v>
      </c>
      <c r="B783" s="76" t="s">
        <v>407</v>
      </c>
      <c r="C783" s="76" t="s">
        <v>8</v>
      </c>
      <c r="D783" s="150"/>
      <c r="E783" s="151" t="s">
        <v>11</v>
      </c>
      <c r="F783" s="77" t="s">
        <v>404</v>
      </c>
      <c r="G783" s="78" t="s">
        <v>12</v>
      </c>
      <c r="H783" s="76" t="s">
        <v>13</v>
      </c>
      <c r="I783" s="78" t="s">
        <v>14</v>
      </c>
    </row>
    <row r="784" spans="1:9" ht="89.25">
      <c r="A784" s="152" t="s">
        <v>408</v>
      </c>
      <c r="B784" s="153" t="s">
        <v>406</v>
      </c>
      <c r="C784" s="154"/>
      <c r="D784" s="191"/>
      <c r="E784" s="195" t="s">
        <v>1016</v>
      </c>
      <c r="F784" s="193" t="s">
        <v>724</v>
      </c>
      <c r="G784" s="85">
        <v>1.4906684157176078E-2</v>
      </c>
      <c r="H784" s="194">
        <v>40232.49</v>
      </c>
      <c r="I784" s="86">
        <f>IF(H784=" ",0,ROUND(G784*H784,2))</f>
        <v>599.73</v>
      </c>
    </row>
    <row r="785" spans="1:9">
      <c r="A785" s="87"/>
      <c r="B785" s="80"/>
      <c r="C785" s="80"/>
      <c r="D785" s="80"/>
      <c r="E785" s="88"/>
      <c r="F785" s="89"/>
      <c r="G785" s="6"/>
      <c r="H785" s="90"/>
      <c r="I785" s="91"/>
    </row>
    <row r="786" spans="1:9">
      <c r="A786" s="92" t="s">
        <v>15</v>
      </c>
      <c r="B786" s="81"/>
      <c r="C786" s="4"/>
      <c r="D786" s="80"/>
      <c r="E786" s="88"/>
      <c r="F786" s="5"/>
      <c r="G786" s="3"/>
      <c r="H786" s="93"/>
      <c r="I786" s="94"/>
    </row>
    <row r="787" spans="1:9">
      <c r="A787" s="95"/>
      <c r="B787" s="96"/>
      <c r="C787" s="97"/>
      <c r="D787" s="97"/>
      <c r="E787" s="327" t="s">
        <v>16</v>
      </c>
      <c r="F787" s="327"/>
      <c r="G787" s="327"/>
      <c r="H787" s="327"/>
      <c r="I787" s="98">
        <f>SUM(I784:I784)</f>
        <v>599.73</v>
      </c>
    </row>
    <row r="790" spans="1:9" ht="60" customHeight="1">
      <c r="A790" s="158"/>
      <c r="B790" s="160"/>
      <c r="C790" s="99" t="s">
        <v>993</v>
      </c>
      <c r="D790" s="328" t="s">
        <v>1013</v>
      </c>
      <c r="E790" s="329"/>
      <c r="F790" s="329"/>
      <c r="G790" s="330"/>
      <c r="H790" s="183" t="s">
        <v>26</v>
      </c>
      <c r="I790" s="184">
        <f>I796</f>
        <v>665.69</v>
      </c>
    </row>
    <row r="791" spans="1:9">
      <c r="A791" s="159"/>
      <c r="B791" s="79"/>
      <c r="C791" s="82"/>
      <c r="D791" s="82"/>
      <c r="E791" s="83"/>
      <c r="F791" s="83"/>
      <c r="G791" s="83"/>
      <c r="H791" s="83"/>
      <c r="I791" s="84"/>
    </row>
    <row r="792" spans="1:9" ht="15.75">
      <c r="A792" s="76" t="s">
        <v>10</v>
      </c>
      <c r="B792" s="76" t="s">
        <v>407</v>
      </c>
      <c r="C792" s="76" t="s">
        <v>8</v>
      </c>
      <c r="D792" s="150"/>
      <c r="E792" s="151" t="s">
        <v>11</v>
      </c>
      <c r="F792" s="77" t="s">
        <v>404</v>
      </c>
      <c r="G792" s="78" t="s">
        <v>12</v>
      </c>
      <c r="H792" s="76" t="s">
        <v>13</v>
      </c>
      <c r="I792" s="78" t="s">
        <v>14</v>
      </c>
    </row>
    <row r="793" spans="1:9" ht="63.75">
      <c r="A793" s="152" t="s">
        <v>408</v>
      </c>
      <c r="B793" s="153" t="s">
        <v>406</v>
      </c>
      <c r="C793" s="154"/>
      <c r="D793" s="191"/>
      <c r="E793" s="195" t="s">
        <v>1014</v>
      </c>
      <c r="F793" s="193" t="s">
        <v>724</v>
      </c>
      <c r="G793" s="85">
        <v>1.6812373907195696E-2</v>
      </c>
      <c r="H793" s="194">
        <v>39595</v>
      </c>
      <c r="I793" s="86">
        <f>IF(H793=" ",0,ROUND(G793*H793,2))</f>
        <v>665.69</v>
      </c>
    </row>
    <row r="794" spans="1:9">
      <c r="A794" s="87"/>
      <c r="B794" s="80"/>
      <c r="C794" s="80"/>
      <c r="D794" s="80"/>
      <c r="E794" s="88"/>
      <c r="F794" s="89"/>
      <c r="G794" s="6"/>
      <c r="H794" s="90"/>
      <c r="I794" s="91"/>
    </row>
    <row r="795" spans="1:9">
      <c r="A795" s="92" t="s">
        <v>15</v>
      </c>
      <c r="B795" s="81"/>
      <c r="C795" s="4"/>
      <c r="D795" s="80"/>
      <c r="E795" s="88"/>
      <c r="F795" s="5"/>
      <c r="G795" s="3"/>
      <c r="H795" s="93"/>
      <c r="I795" s="94"/>
    </row>
    <row r="796" spans="1:9">
      <c r="A796" s="95"/>
      <c r="B796" s="96"/>
      <c r="C796" s="97"/>
      <c r="D796" s="97"/>
      <c r="E796" s="327" t="s">
        <v>16</v>
      </c>
      <c r="F796" s="327"/>
      <c r="G796" s="327"/>
      <c r="H796" s="327"/>
      <c r="I796" s="98">
        <f>SUM(I793:I793)</f>
        <v>665.69</v>
      </c>
    </row>
    <row r="799" spans="1:9" ht="45" customHeight="1">
      <c r="A799" s="158"/>
      <c r="B799" s="160"/>
      <c r="C799" s="99" t="s">
        <v>996</v>
      </c>
      <c r="D799" s="328" t="s">
        <v>1018</v>
      </c>
      <c r="E799" s="329"/>
      <c r="F799" s="329"/>
      <c r="G799" s="330"/>
      <c r="H799" s="183" t="s">
        <v>26</v>
      </c>
      <c r="I799" s="184">
        <f>I811</f>
        <v>1197.21</v>
      </c>
    </row>
    <row r="800" spans="1:9">
      <c r="A800" s="159"/>
      <c r="B800" s="79"/>
      <c r="C800" s="82"/>
      <c r="D800" s="82"/>
      <c r="E800" s="83"/>
      <c r="F800" s="83"/>
      <c r="G800" s="83"/>
      <c r="H800" s="83"/>
      <c r="I800" s="84"/>
    </row>
    <row r="801" spans="1:9" ht="15.75">
      <c r="A801" s="76" t="s">
        <v>10</v>
      </c>
      <c r="B801" s="76" t="s">
        <v>407</v>
      </c>
      <c r="C801" s="76" t="s">
        <v>8</v>
      </c>
      <c r="D801" s="150"/>
      <c r="E801" s="151" t="s">
        <v>11</v>
      </c>
      <c r="F801" s="77" t="s">
        <v>404</v>
      </c>
      <c r="G801" s="78" t="s">
        <v>12</v>
      </c>
      <c r="H801" s="76" t="s">
        <v>13</v>
      </c>
      <c r="I801" s="78" t="s">
        <v>14</v>
      </c>
    </row>
    <row r="802" spans="1:9" ht="25.5">
      <c r="A802" s="152" t="s">
        <v>445</v>
      </c>
      <c r="B802" s="153" t="s">
        <v>1341</v>
      </c>
      <c r="C802" s="154">
        <v>88315</v>
      </c>
      <c r="D802" s="149"/>
      <c r="E802" s="148" t="s">
        <v>44</v>
      </c>
      <c r="F802" s="75" t="s">
        <v>33</v>
      </c>
      <c r="G802" s="85">
        <v>0.7561436672967865</v>
      </c>
      <c r="H802" s="175">
        <v>25.06</v>
      </c>
      <c r="I802" s="86">
        <f>IF(H802=" ",0,ROUND(G802*H802,2))</f>
        <v>18.95</v>
      </c>
    </row>
    <row r="803" spans="1:9" ht="25.5">
      <c r="A803" s="155" t="s">
        <v>445</v>
      </c>
      <c r="B803" s="28" t="s">
        <v>1341</v>
      </c>
      <c r="C803" s="26">
        <v>88251</v>
      </c>
      <c r="D803" s="149"/>
      <c r="E803" s="149" t="s">
        <v>71</v>
      </c>
      <c r="F803" s="75" t="s">
        <v>33</v>
      </c>
      <c r="G803" s="85">
        <v>0.7561436672967865</v>
      </c>
      <c r="H803" s="175">
        <v>20.399999999999999</v>
      </c>
      <c r="I803" s="86">
        <f t="shared" ref="I803:I808" si="71">IF(H803=" ",0,ROUND(G803*H803,2))</f>
        <v>15.43</v>
      </c>
    </row>
    <row r="804" spans="1:9" ht="25.5">
      <c r="A804" s="155" t="s">
        <v>446</v>
      </c>
      <c r="B804" s="28" t="s">
        <v>1341</v>
      </c>
      <c r="C804" s="26">
        <v>34360</v>
      </c>
      <c r="D804" s="149"/>
      <c r="E804" s="149" t="s">
        <v>353</v>
      </c>
      <c r="F804" s="75" t="s">
        <v>79</v>
      </c>
      <c r="G804" s="85">
        <v>0.15122873345935731</v>
      </c>
      <c r="H804" s="175">
        <v>61.23</v>
      </c>
      <c r="I804" s="86">
        <f t="shared" si="71"/>
        <v>9.26</v>
      </c>
    </row>
    <row r="805" spans="1:9" ht="25.5">
      <c r="A805" s="155" t="s">
        <v>446</v>
      </c>
      <c r="B805" s="28" t="s">
        <v>1341</v>
      </c>
      <c r="C805" s="26">
        <v>39961</v>
      </c>
      <c r="D805" s="149"/>
      <c r="E805" s="149" t="s">
        <v>365</v>
      </c>
      <c r="F805" s="75" t="s">
        <v>75</v>
      </c>
      <c r="G805" s="85">
        <v>0.37807183364839325</v>
      </c>
      <c r="H805" s="175">
        <v>20.28</v>
      </c>
      <c r="I805" s="86">
        <f t="shared" si="71"/>
        <v>7.67</v>
      </c>
    </row>
    <row r="806" spans="1:9" ht="51">
      <c r="A806" s="155" t="s">
        <v>446</v>
      </c>
      <c r="B806" s="28" t="s">
        <v>1341</v>
      </c>
      <c r="C806" s="26">
        <v>7568</v>
      </c>
      <c r="D806" s="149"/>
      <c r="E806" s="149" t="s">
        <v>321</v>
      </c>
      <c r="F806" s="75" t="s">
        <v>75</v>
      </c>
      <c r="G806" s="85">
        <v>6.049149338374292</v>
      </c>
      <c r="H806" s="175">
        <v>0.73</v>
      </c>
      <c r="I806" s="86">
        <f t="shared" si="71"/>
        <v>4.42</v>
      </c>
    </row>
    <row r="807" spans="1:9" ht="38.25">
      <c r="A807" s="155" t="s">
        <v>446</v>
      </c>
      <c r="B807" s="28" t="s">
        <v>1341</v>
      </c>
      <c r="C807" s="26">
        <v>5104</v>
      </c>
      <c r="D807" s="149"/>
      <c r="E807" s="149" t="s">
        <v>443</v>
      </c>
      <c r="F807" s="75" t="s">
        <v>79</v>
      </c>
      <c r="G807" s="85">
        <v>7.5614366729678653E-2</v>
      </c>
      <c r="H807" s="175">
        <v>99.83</v>
      </c>
      <c r="I807" s="86">
        <f t="shared" si="71"/>
        <v>7.55</v>
      </c>
    </row>
    <row r="808" spans="1:9" ht="25.5">
      <c r="A808" s="155" t="s">
        <v>408</v>
      </c>
      <c r="B808" s="28" t="s">
        <v>406</v>
      </c>
      <c r="C808" s="26"/>
      <c r="D808" s="149"/>
      <c r="E808" s="187" t="s">
        <v>1019</v>
      </c>
      <c r="F808" s="75" t="s">
        <v>724</v>
      </c>
      <c r="G808" s="85">
        <v>0.7561436672967865</v>
      </c>
      <c r="H808" s="175">
        <v>1499.6266666666668</v>
      </c>
      <c r="I808" s="86">
        <f t="shared" si="71"/>
        <v>1133.93</v>
      </c>
    </row>
    <row r="809" spans="1:9">
      <c r="A809" s="87"/>
      <c r="B809" s="80"/>
      <c r="C809" s="80"/>
      <c r="D809" s="80"/>
      <c r="E809" s="88"/>
      <c r="F809" s="89"/>
      <c r="G809" s="6"/>
      <c r="H809" s="90"/>
      <c r="I809" s="91"/>
    </row>
    <row r="810" spans="1:9">
      <c r="A810" s="92" t="s">
        <v>15</v>
      </c>
      <c r="B810" s="81"/>
      <c r="C810" s="4"/>
      <c r="D810" s="80"/>
      <c r="E810" s="88"/>
      <c r="F810" s="5"/>
      <c r="G810" s="3"/>
      <c r="H810" s="93"/>
      <c r="I810" s="94"/>
    </row>
    <row r="811" spans="1:9">
      <c r="A811" s="95"/>
      <c r="B811" s="96"/>
      <c r="C811" s="97"/>
      <c r="D811" s="97"/>
      <c r="E811" s="327" t="s">
        <v>16</v>
      </c>
      <c r="F811" s="327"/>
      <c r="G811" s="327"/>
      <c r="H811" s="327"/>
      <c r="I811" s="98">
        <f>SUM(I802:I808)</f>
        <v>1197.21</v>
      </c>
    </row>
    <row r="814" spans="1:9" ht="36" customHeight="1">
      <c r="A814" s="158"/>
      <c r="B814" s="160"/>
      <c r="C814" s="99" t="s">
        <v>999</v>
      </c>
      <c r="D814" s="328" t="s">
        <v>1022</v>
      </c>
      <c r="E814" s="329"/>
      <c r="F814" s="329"/>
      <c r="G814" s="330"/>
      <c r="H814" s="183" t="s">
        <v>724</v>
      </c>
      <c r="I814" s="184">
        <f>I823</f>
        <v>3116.3799999999997</v>
      </c>
    </row>
    <row r="815" spans="1:9">
      <c r="A815" s="159"/>
      <c r="B815" s="79"/>
      <c r="C815" s="82"/>
      <c r="D815" s="82"/>
      <c r="E815" s="83"/>
      <c r="F815" s="83"/>
      <c r="G815" s="83"/>
      <c r="H815" s="83"/>
      <c r="I815" s="84"/>
    </row>
    <row r="816" spans="1:9" ht="15.75">
      <c r="A816" s="76" t="s">
        <v>10</v>
      </c>
      <c r="B816" s="76" t="s">
        <v>407</v>
      </c>
      <c r="C816" s="76" t="s">
        <v>8</v>
      </c>
      <c r="D816" s="150"/>
      <c r="E816" s="151" t="s">
        <v>11</v>
      </c>
      <c r="F816" s="77" t="s">
        <v>404</v>
      </c>
      <c r="G816" s="78" t="s">
        <v>12</v>
      </c>
      <c r="H816" s="76" t="s">
        <v>13</v>
      </c>
      <c r="I816" s="78" t="s">
        <v>14</v>
      </c>
    </row>
    <row r="817" spans="1:9" ht="25.5">
      <c r="A817" s="152" t="s">
        <v>445</v>
      </c>
      <c r="B817" s="153" t="s">
        <v>1341</v>
      </c>
      <c r="C817" s="154">
        <v>88309</v>
      </c>
      <c r="D817" s="149"/>
      <c r="E817" s="148" t="s">
        <v>41</v>
      </c>
      <c r="F817" s="75" t="s">
        <v>33</v>
      </c>
      <c r="G817" s="85">
        <v>0.5</v>
      </c>
      <c r="H817" s="175">
        <v>25.27</v>
      </c>
      <c r="I817" s="86">
        <f>IF(H817=" ",0,ROUND(G817*H817,2))</f>
        <v>12.64</v>
      </c>
    </row>
    <row r="818" spans="1:9" ht="25.5">
      <c r="A818" s="155" t="s">
        <v>445</v>
      </c>
      <c r="B818" s="28" t="s">
        <v>1341</v>
      </c>
      <c r="C818" s="26">
        <v>88316</v>
      </c>
      <c r="D818" s="149"/>
      <c r="E818" s="149" t="s">
        <v>34</v>
      </c>
      <c r="F818" s="75" t="s">
        <v>33</v>
      </c>
      <c r="G818" s="85">
        <v>0.5</v>
      </c>
      <c r="H818" s="175">
        <v>18.53</v>
      </c>
      <c r="I818" s="86">
        <f t="shared" ref="I818:I820" si="72">IF(H818=" ",0,ROUND(G818*H818,2))</f>
        <v>9.27</v>
      </c>
    </row>
    <row r="819" spans="1:9" ht="25.5">
      <c r="A819" s="155" t="s">
        <v>446</v>
      </c>
      <c r="B819" s="28" t="s">
        <v>1341</v>
      </c>
      <c r="C819" s="26">
        <v>39961</v>
      </c>
      <c r="D819" s="149"/>
      <c r="E819" s="149" t="s">
        <v>365</v>
      </c>
      <c r="F819" s="75" t="s">
        <v>75</v>
      </c>
      <c r="G819" s="85">
        <v>0.2</v>
      </c>
      <c r="H819" s="175">
        <v>20.28</v>
      </c>
      <c r="I819" s="86">
        <f t="shared" si="72"/>
        <v>4.0599999999999996</v>
      </c>
    </row>
    <row r="820" spans="1:9" ht="25.5">
      <c r="A820" s="155" t="s">
        <v>408</v>
      </c>
      <c r="B820" s="28" t="s">
        <v>406</v>
      </c>
      <c r="C820" s="26"/>
      <c r="D820" s="191"/>
      <c r="E820" s="192" t="s">
        <v>1023</v>
      </c>
      <c r="F820" s="193" t="s">
        <v>724</v>
      </c>
      <c r="G820" s="85">
        <v>1</v>
      </c>
      <c r="H820" s="194">
        <v>3090.4066666666663</v>
      </c>
      <c r="I820" s="86">
        <f t="shared" si="72"/>
        <v>3090.41</v>
      </c>
    </row>
    <row r="821" spans="1:9">
      <c r="A821" s="87"/>
      <c r="B821" s="80"/>
      <c r="C821" s="80"/>
      <c r="D821" s="80"/>
      <c r="E821" s="88"/>
      <c r="F821" s="89"/>
      <c r="G821" s="6"/>
      <c r="H821" s="90"/>
      <c r="I821" s="91"/>
    </row>
    <row r="822" spans="1:9">
      <c r="A822" s="92" t="s">
        <v>15</v>
      </c>
      <c r="B822" s="81"/>
      <c r="C822" s="4"/>
      <c r="D822" s="80"/>
      <c r="E822" s="88"/>
      <c r="F822" s="5"/>
      <c r="G822" s="3"/>
      <c r="H822" s="93"/>
      <c r="I822" s="94"/>
    </row>
    <row r="823" spans="1:9">
      <c r="A823" s="95"/>
      <c r="B823" s="96"/>
      <c r="C823" s="97"/>
      <c r="D823" s="97"/>
      <c r="E823" s="327" t="s">
        <v>16</v>
      </c>
      <c r="F823" s="327"/>
      <c r="G823" s="327"/>
      <c r="H823" s="327"/>
      <c r="I823" s="98">
        <f>SUM(I817:I820)</f>
        <v>3116.3799999999997</v>
      </c>
    </row>
    <row r="826" spans="1:9" ht="45" customHeight="1">
      <c r="A826" s="158"/>
      <c r="B826" s="160"/>
      <c r="C826" s="99" t="s">
        <v>1000</v>
      </c>
      <c r="D826" s="328" t="s">
        <v>1042</v>
      </c>
      <c r="E826" s="329"/>
      <c r="F826" s="329"/>
      <c r="G826" s="330"/>
      <c r="H826" s="196" t="s">
        <v>724</v>
      </c>
      <c r="I826" s="184">
        <f>I842</f>
        <v>995.87</v>
      </c>
    </row>
    <row r="827" spans="1:9">
      <c r="A827" s="159"/>
      <c r="B827" s="79"/>
      <c r="C827" s="82"/>
      <c r="D827" s="82"/>
      <c r="E827" s="83"/>
      <c r="F827" s="83"/>
      <c r="G827" s="83"/>
      <c r="H827" s="83"/>
      <c r="I827" s="84"/>
    </row>
    <row r="828" spans="1:9" ht="15.75">
      <c r="A828" s="76" t="s">
        <v>10</v>
      </c>
      <c r="B828" s="76" t="s">
        <v>407</v>
      </c>
      <c r="C828" s="76" t="s">
        <v>8</v>
      </c>
      <c r="D828" s="150"/>
      <c r="E828" s="151" t="s">
        <v>11</v>
      </c>
      <c r="F828" s="77" t="s">
        <v>404</v>
      </c>
      <c r="G828" s="78" t="s">
        <v>12</v>
      </c>
      <c r="H828" s="76" t="s">
        <v>13</v>
      </c>
      <c r="I828" s="78" t="s">
        <v>14</v>
      </c>
    </row>
    <row r="829" spans="1:9" ht="38.25">
      <c r="A829" s="152" t="s">
        <v>445</v>
      </c>
      <c r="B829" s="153" t="s">
        <v>1341</v>
      </c>
      <c r="C829" s="154">
        <v>88248</v>
      </c>
      <c r="D829" s="149"/>
      <c r="E829" s="148" t="s">
        <v>48</v>
      </c>
      <c r="F829" s="75" t="s">
        <v>33</v>
      </c>
      <c r="G829" s="85">
        <v>4</v>
      </c>
      <c r="H829" s="175">
        <v>19.82</v>
      </c>
      <c r="I829" s="86">
        <f>IF(H829=" ",0,ROUND(G829*H829,2))</f>
        <v>79.28</v>
      </c>
    </row>
    <row r="830" spans="1:9" ht="25.5">
      <c r="A830" s="155" t="s">
        <v>445</v>
      </c>
      <c r="B830" s="28" t="s">
        <v>1341</v>
      </c>
      <c r="C830" s="26">
        <v>88267</v>
      </c>
      <c r="D830" s="149"/>
      <c r="E830" s="149" t="s">
        <v>43</v>
      </c>
      <c r="F830" s="75" t="s">
        <v>33</v>
      </c>
      <c r="G830" s="85">
        <v>4</v>
      </c>
      <c r="H830" s="175">
        <v>24.51</v>
      </c>
      <c r="I830" s="86">
        <f t="shared" ref="I830:I839" si="73">IF(H830=" ",0,ROUND(G830*H830,2))</f>
        <v>98.04</v>
      </c>
    </row>
    <row r="831" spans="1:9" ht="38.25">
      <c r="A831" s="155" t="s">
        <v>446</v>
      </c>
      <c r="B831" s="28" t="s">
        <v>1341</v>
      </c>
      <c r="C831" s="26">
        <v>12732</v>
      </c>
      <c r="D831" s="149"/>
      <c r="E831" s="149" t="s">
        <v>366</v>
      </c>
      <c r="F831" s="75" t="s">
        <v>75</v>
      </c>
      <c r="G831" s="85">
        <v>0.1</v>
      </c>
      <c r="H831" s="175">
        <v>287.8</v>
      </c>
      <c r="I831" s="86">
        <f t="shared" ref="I831:I832" si="74">IF(H831=" ",0,ROUND(G831*H831,2))</f>
        <v>28.78</v>
      </c>
    </row>
    <row r="832" spans="1:9" ht="38.25">
      <c r="A832" s="155" t="s">
        <v>446</v>
      </c>
      <c r="B832" s="28" t="s">
        <v>1341</v>
      </c>
      <c r="C832" s="26">
        <v>39897</v>
      </c>
      <c r="D832" s="149"/>
      <c r="E832" s="149" t="s">
        <v>350</v>
      </c>
      <c r="F832" s="75" t="s">
        <v>75</v>
      </c>
      <c r="G832" s="85">
        <v>0.1</v>
      </c>
      <c r="H832" s="175">
        <v>52.76</v>
      </c>
      <c r="I832" s="86">
        <f t="shared" si="74"/>
        <v>5.28</v>
      </c>
    </row>
    <row r="833" spans="1:9" ht="51">
      <c r="A833" s="155" t="s">
        <v>446</v>
      </c>
      <c r="B833" s="28" t="s">
        <v>1341</v>
      </c>
      <c r="C833" s="26">
        <v>39748</v>
      </c>
      <c r="D833" s="149"/>
      <c r="E833" s="149" t="s">
        <v>550</v>
      </c>
      <c r="F833" s="75" t="s">
        <v>78</v>
      </c>
      <c r="G833" s="85">
        <v>1</v>
      </c>
      <c r="H833" s="175">
        <v>76.260000000000005</v>
      </c>
      <c r="I833" s="86">
        <f t="shared" si="73"/>
        <v>76.260000000000005</v>
      </c>
    </row>
    <row r="834" spans="1:9" ht="51">
      <c r="A834" s="155" t="s">
        <v>1371</v>
      </c>
      <c r="B834" s="28" t="s">
        <v>552</v>
      </c>
      <c r="C834" s="26" t="s">
        <v>459</v>
      </c>
      <c r="D834" s="149"/>
      <c r="E834" s="149" t="s">
        <v>566</v>
      </c>
      <c r="F834" s="75" t="s">
        <v>57</v>
      </c>
      <c r="G834" s="85">
        <v>1</v>
      </c>
      <c r="H834" s="175">
        <v>223.04390000000001</v>
      </c>
      <c r="I834" s="86">
        <f t="shared" si="73"/>
        <v>223.04</v>
      </c>
    </row>
    <row r="835" spans="1:9" ht="38.25">
      <c r="A835" s="155" t="s">
        <v>446</v>
      </c>
      <c r="B835" s="28" t="s">
        <v>1341</v>
      </c>
      <c r="C835" s="26">
        <v>20260</v>
      </c>
      <c r="D835" s="149"/>
      <c r="E835" s="149" t="s">
        <v>345</v>
      </c>
      <c r="F835" s="75" t="s">
        <v>75</v>
      </c>
      <c r="G835" s="85">
        <v>2</v>
      </c>
      <c r="H835" s="175">
        <v>18.91</v>
      </c>
      <c r="I835" s="86">
        <f t="shared" ref="I835:I837" si="75">IF(H835=" ",0,ROUND(G835*H835,2))</f>
        <v>37.82</v>
      </c>
    </row>
    <row r="836" spans="1:9" ht="38.25">
      <c r="A836" s="155" t="s">
        <v>446</v>
      </c>
      <c r="B836" s="28" t="s">
        <v>1341</v>
      </c>
      <c r="C836" s="26">
        <v>10413</v>
      </c>
      <c r="D836" s="149"/>
      <c r="E836" s="149" t="s">
        <v>386</v>
      </c>
      <c r="F836" s="75" t="s">
        <v>75</v>
      </c>
      <c r="G836" s="85">
        <v>2</v>
      </c>
      <c r="H836" s="175">
        <v>56.86</v>
      </c>
      <c r="I836" s="86">
        <f t="shared" si="75"/>
        <v>113.72</v>
      </c>
    </row>
    <row r="837" spans="1:9" ht="51">
      <c r="A837" s="155" t="s">
        <v>446</v>
      </c>
      <c r="B837" s="28" t="s">
        <v>1341</v>
      </c>
      <c r="C837" s="26">
        <v>12899</v>
      </c>
      <c r="D837" s="149"/>
      <c r="E837" s="149" t="s">
        <v>346</v>
      </c>
      <c r="F837" s="75" t="s">
        <v>75</v>
      </c>
      <c r="G837" s="85">
        <v>1</v>
      </c>
      <c r="H837" s="175">
        <v>104.89</v>
      </c>
      <c r="I837" s="86">
        <f t="shared" si="75"/>
        <v>104.89</v>
      </c>
    </row>
    <row r="838" spans="1:9" ht="127.5">
      <c r="A838" s="155" t="s">
        <v>1371</v>
      </c>
      <c r="B838" s="28" t="s">
        <v>552</v>
      </c>
      <c r="C838" s="26" t="s">
        <v>456</v>
      </c>
      <c r="D838" s="149"/>
      <c r="E838" s="149" t="s">
        <v>462</v>
      </c>
      <c r="F838" s="75" t="s">
        <v>57</v>
      </c>
      <c r="G838" s="85">
        <v>1</v>
      </c>
      <c r="H838" s="175">
        <v>93.260900000000007</v>
      </c>
      <c r="I838" s="86">
        <f t="shared" ref="I838" si="76">IF(H838=" ",0,ROUND(G838*H838,2))</f>
        <v>93.26</v>
      </c>
    </row>
    <row r="839" spans="1:9" ht="25.5">
      <c r="A839" s="155" t="s">
        <v>446</v>
      </c>
      <c r="B839" s="28" t="s">
        <v>1341</v>
      </c>
      <c r="C839" s="26">
        <v>11748</v>
      </c>
      <c r="D839" s="149"/>
      <c r="E839" s="149" t="s">
        <v>551</v>
      </c>
      <c r="F839" s="75" t="s">
        <v>75</v>
      </c>
      <c r="G839" s="85">
        <v>2</v>
      </c>
      <c r="H839" s="175">
        <v>67.75</v>
      </c>
      <c r="I839" s="86">
        <f t="shared" si="73"/>
        <v>135.5</v>
      </c>
    </row>
    <row r="840" spans="1:9">
      <c r="A840" s="87"/>
      <c r="B840" s="80"/>
      <c r="C840" s="80"/>
      <c r="D840" s="80"/>
      <c r="E840" s="88"/>
      <c r="F840" s="89"/>
      <c r="G840" s="6"/>
      <c r="H840" s="90"/>
      <c r="I840" s="91"/>
    </row>
    <row r="841" spans="1:9">
      <c r="A841" s="92" t="s">
        <v>15</v>
      </c>
      <c r="B841" s="81"/>
      <c r="C841" s="4"/>
      <c r="D841" s="80"/>
      <c r="E841" s="88"/>
      <c r="F841" s="5"/>
      <c r="G841" s="3"/>
      <c r="H841" s="93"/>
      <c r="I841" s="94"/>
    </row>
    <row r="842" spans="1:9">
      <c r="A842" s="95"/>
      <c r="B842" s="96"/>
      <c r="C842" s="97"/>
      <c r="D842" s="97"/>
      <c r="E842" s="327" t="s">
        <v>16</v>
      </c>
      <c r="F842" s="327"/>
      <c r="G842" s="327"/>
      <c r="H842" s="327"/>
      <c r="I842" s="98">
        <f>SUM(I829:I839)</f>
        <v>995.87</v>
      </c>
    </row>
    <row r="845" spans="1:9" ht="75" customHeight="1">
      <c r="A845" s="158"/>
      <c r="B845" s="160"/>
      <c r="C845" s="99" t="s">
        <v>1011</v>
      </c>
      <c r="D845" s="328" t="s">
        <v>1044</v>
      </c>
      <c r="E845" s="329"/>
      <c r="F845" s="329"/>
      <c r="G845" s="330"/>
      <c r="H845" s="196" t="s">
        <v>29</v>
      </c>
      <c r="I845" s="184">
        <f>I860</f>
        <v>135.33000000000001</v>
      </c>
    </row>
    <row r="846" spans="1:9">
      <c r="A846" s="159"/>
      <c r="B846" s="79"/>
      <c r="C846" s="82"/>
      <c r="D846" s="82"/>
      <c r="E846" s="83"/>
      <c r="F846" s="83"/>
      <c r="G846" s="83"/>
      <c r="H846" s="83"/>
      <c r="I846" s="84"/>
    </row>
    <row r="847" spans="1:9" ht="15.75">
      <c r="A847" s="76" t="s">
        <v>10</v>
      </c>
      <c r="B847" s="76" t="s">
        <v>407</v>
      </c>
      <c r="C847" s="76" t="s">
        <v>8</v>
      </c>
      <c r="D847" s="150"/>
      <c r="E847" s="151" t="s">
        <v>11</v>
      </c>
      <c r="F847" s="77" t="s">
        <v>404</v>
      </c>
      <c r="G847" s="78" t="s">
        <v>12</v>
      </c>
      <c r="H847" s="76" t="s">
        <v>13</v>
      </c>
      <c r="I847" s="78" t="s">
        <v>14</v>
      </c>
    </row>
    <row r="848" spans="1:9" ht="38.25">
      <c r="A848" s="152" t="s">
        <v>445</v>
      </c>
      <c r="B848" s="153" t="s">
        <v>1341</v>
      </c>
      <c r="C848" s="154">
        <v>88248</v>
      </c>
      <c r="D848" s="149"/>
      <c r="E848" s="148" t="s">
        <v>48</v>
      </c>
      <c r="F848" s="75" t="s">
        <v>33</v>
      </c>
      <c r="G848" s="85">
        <v>0.36</v>
      </c>
      <c r="H848" s="175">
        <v>19.82</v>
      </c>
      <c r="I848" s="86">
        <f>IF(H848=" ",0,ROUND(G848*H848,2))</f>
        <v>7.14</v>
      </c>
    </row>
    <row r="849" spans="1:9" ht="25.5">
      <c r="A849" s="155" t="s">
        <v>445</v>
      </c>
      <c r="B849" s="28" t="s">
        <v>1341</v>
      </c>
      <c r="C849" s="26">
        <v>88267</v>
      </c>
      <c r="D849" s="149"/>
      <c r="E849" s="149" t="s">
        <v>43</v>
      </c>
      <c r="F849" s="75" t="s">
        <v>33</v>
      </c>
      <c r="G849" s="85">
        <v>0.36</v>
      </c>
      <c r="H849" s="175">
        <v>24.51</v>
      </c>
      <c r="I849" s="86">
        <f t="shared" ref="I849:I857" si="77">IF(H849=" ",0,ROUND(G849*H849,2))</f>
        <v>8.82</v>
      </c>
    </row>
    <row r="850" spans="1:9" ht="25.5">
      <c r="A850" s="155" t="s">
        <v>445</v>
      </c>
      <c r="B850" s="28" t="s">
        <v>1341</v>
      </c>
      <c r="C850" s="26">
        <v>88310</v>
      </c>
      <c r="D850" s="149"/>
      <c r="E850" s="149" t="s">
        <v>55</v>
      </c>
      <c r="F850" s="75" t="s">
        <v>33</v>
      </c>
      <c r="G850" s="85">
        <v>0.13</v>
      </c>
      <c r="H850" s="175">
        <v>26.77</v>
      </c>
      <c r="I850" s="86">
        <f t="shared" si="77"/>
        <v>3.48</v>
      </c>
    </row>
    <row r="851" spans="1:9" ht="25.5">
      <c r="A851" s="155" t="s">
        <v>445</v>
      </c>
      <c r="B851" s="28" t="s">
        <v>1341</v>
      </c>
      <c r="C851" s="26">
        <v>88316</v>
      </c>
      <c r="D851" s="149"/>
      <c r="E851" s="149" t="s">
        <v>34</v>
      </c>
      <c r="F851" s="75" t="s">
        <v>33</v>
      </c>
      <c r="G851" s="85">
        <v>0.13</v>
      </c>
      <c r="H851" s="175">
        <v>18.53</v>
      </c>
      <c r="I851" s="86">
        <f t="shared" si="77"/>
        <v>2.41</v>
      </c>
    </row>
    <row r="852" spans="1:9" ht="38.25">
      <c r="A852" s="155" t="s">
        <v>446</v>
      </c>
      <c r="B852" s="28" t="s">
        <v>1341</v>
      </c>
      <c r="C852" s="26">
        <v>12732</v>
      </c>
      <c r="D852" s="149"/>
      <c r="E852" s="149" t="s">
        <v>366</v>
      </c>
      <c r="F852" s="75" t="s">
        <v>75</v>
      </c>
      <c r="G852" s="85">
        <v>4.0000000000000002E-4</v>
      </c>
      <c r="H852" s="175">
        <v>287.8</v>
      </c>
      <c r="I852" s="86">
        <f t="shared" si="77"/>
        <v>0.12</v>
      </c>
    </row>
    <row r="853" spans="1:9" ht="38.25">
      <c r="A853" s="155" t="s">
        <v>446</v>
      </c>
      <c r="B853" s="28" t="s">
        <v>1341</v>
      </c>
      <c r="C853" s="26">
        <v>39897</v>
      </c>
      <c r="D853" s="149"/>
      <c r="E853" s="149" t="s">
        <v>350</v>
      </c>
      <c r="F853" s="75" t="s">
        <v>75</v>
      </c>
      <c r="G853" s="85">
        <v>5.0000000000000001E-4</v>
      </c>
      <c r="H853" s="175">
        <v>52.76</v>
      </c>
      <c r="I853" s="86">
        <f t="shared" si="77"/>
        <v>0.03</v>
      </c>
    </row>
    <row r="854" spans="1:9" ht="51">
      <c r="A854" s="155" t="s">
        <v>446</v>
      </c>
      <c r="B854" s="28" t="s">
        <v>1341</v>
      </c>
      <c r="C854" s="26">
        <v>39748</v>
      </c>
      <c r="D854" s="149"/>
      <c r="E854" s="149" t="s">
        <v>550</v>
      </c>
      <c r="F854" s="75" t="s">
        <v>78</v>
      </c>
      <c r="G854" s="85">
        <v>1.4</v>
      </c>
      <c r="H854" s="175">
        <v>76.260000000000005</v>
      </c>
      <c r="I854" s="86">
        <f t="shared" si="77"/>
        <v>106.76</v>
      </c>
    </row>
    <row r="855" spans="1:9" ht="25.5">
      <c r="A855" s="155" t="s">
        <v>446</v>
      </c>
      <c r="B855" s="28" t="s">
        <v>1341</v>
      </c>
      <c r="C855" s="26">
        <v>5318</v>
      </c>
      <c r="D855" s="149"/>
      <c r="E855" s="149" t="s">
        <v>328</v>
      </c>
      <c r="F855" s="75" t="s">
        <v>80</v>
      </c>
      <c r="G855" s="85">
        <v>1.2999999999999999E-2</v>
      </c>
      <c r="H855" s="175">
        <v>29.43</v>
      </c>
      <c r="I855" s="86">
        <f t="shared" si="77"/>
        <v>0.38</v>
      </c>
    </row>
    <row r="856" spans="1:9" ht="25.5">
      <c r="A856" s="155" t="s">
        <v>446</v>
      </c>
      <c r="B856" s="28" t="s">
        <v>1341</v>
      </c>
      <c r="C856" s="26">
        <v>7307</v>
      </c>
      <c r="D856" s="149"/>
      <c r="E856" s="149" t="s">
        <v>336</v>
      </c>
      <c r="F856" s="75" t="s">
        <v>80</v>
      </c>
      <c r="G856" s="85">
        <v>6.6000000000000003E-2</v>
      </c>
      <c r="H856" s="175">
        <v>47.91</v>
      </c>
      <c r="I856" s="86">
        <f t="shared" si="77"/>
        <v>3.16</v>
      </c>
    </row>
    <row r="857" spans="1:9" ht="25.5">
      <c r="A857" s="155" t="s">
        <v>446</v>
      </c>
      <c r="B857" s="28" t="s">
        <v>1341</v>
      </c>
      <c r="C857" s="26">
        <v>7311</v>
      </c>
      <c r="D857" s="149"/>
      <c r="E857" s="149" t="s">
        <v>379</v>
      </c>
      <c r="F857" s="75" t="s">
        <v>80</v>
      </c>
      <c r="G857" s="85">
        <v>6.6000000000000003E-2</v>
      </c>
      <c r="H857" s="175">
        <v>45.88</v>
      </c>
      <c r="I857" s="86">
        <f t="shared" si="77"/>
        <v>3.03</v>
      </c>
    </row>
    <row r="858" spans="1:9">
      <c r="A858" s="87"/>
      <c r="B858" s="80"/>
      <c r="C858" s="80"/>
      <c r="D858" s="80"/>
      <c r="E858" s="88"/>
      <c r="F858" s="89"/>
      <c r="G858" s="6"/>
      <c r="H858" s="90"/>
      <c r="I858" s="91"/>
    </row>
    <row r="859" spans="1:9">
      <c r="A859" s="92" t="s">
        <v>15</v>
      </c>
      <c r="B859" s="81"/>
      <c r="C859" s="4"/>
      <c r="D859" s="80"/>
      <c r="E859" s="88"/>
      <c r="F859" s="5"/>
      <c r="G859" s="3"/>
      <c r="H859" s="93"/>
      <c r="I859" s="94"/>
    </row>
    <row r="860" spans="1:9">
      <c r="A860" s="95"/>
      <c r="B860" s="96"/>
      <c r="C860" s="97"/>
      <c r="D860" s="97"/>
      <c r="E860" s="327" t="s">
        <v>16</v>
      </c>
      <c r="F860" s="327"/>
      <c r="G860" s="327"/>
      <c r="H860" s="327"/>
      <c r="I860" s="98">
        <f>SUM(I848:I857)</f>
        <v>135.33000000000001</v>
      </c>
    </row>
    <row r="863" spans="1:9" ht="75" customHeight="1">
      <c r="A863" s="158"/>
      <c r="B863" s="160"/>
      <c r="C863" s="99" t="s">
        <v>1012</v>
      </c>
      <c r="D863" s="328" t="s">
        <v>1046</v>
      </c>
      <c r="E863" s="329"/>
      <c r="F863" s="329"/>
      <c r="G863" s="330"/>
      <c r="H863" s="196" t="s">
        <v>29</v>
      </c>
      <c r="I863" s="184">
        <f>I878</f>
        <v>94.55</v>
      </c>
    </row>
    <row r="864" spans="1:9">
      <c r="A864" s="159"/>
      <c r="B864" s="79"/>
      <c r="C864" s="82"/>
      <c r="D864" s="82"/>
      <c r="E864" s="83"/>
      <c r="F864" s="83"/>
      <c r="G864" s="83"/>
      <c r="H864" s="83"/>
      <c r="I864" s="84"/>
    </row>
    <row r="865" spans="1:9" ht="15.75">
      <c r="A865" s="76" t="s">
        <v>10</v>
      </c>
      <c r="B865" s="76" t="s">
        <v>407</v>
      </c>
      <c r="C865" s="76" t="s">
        <v>8</v>
      </c>
      <c r="D865" s="150"/>
      <c r="E865" s="151" t="s">
        <v>11</v>
      </c>
      <c r="F865" s="77" t="s">
        <v>404</v>
      </c>
      <c r="G865" s="78" t="s">
        <v>12</v>
      </c>
      <c r="H865" s="76" t="s">
        <v>13</v>
      </c>
      <c r="I865" s="78" t="s">
        <v>14</v>
      </c>
    </row>
    <row r="866" spans="1:9" ht="38.25">
      <c r="A866" s="152" t="s">
        <v>445</v>
      </c>
      <c r="B866" s="153" t="s">
        <v>1341</v>
      </c>
      <c r="C866" s="154">
        <v>88248</v>
      </c>
      <c r="D866" s="149"/>
      <c r="E866" s="148" t="s">
        <v>48</v>
      </c>
      <c r="F866" s="75" t="s">
        <v>33</v>
      </c>
      <c r="G866" s="85">
        <v>0.36</v>
      </c>
      <c r="H866" s="175">
        <v>19.82</v>
      </c>
      <c r="I866" s="86">
        <f>IF(H866=" ",0,ROUND(G866*H866,2))</f>
        <v>7.14</v>
      </c>
    </row>
    <row r="867" spans="1:9" ht="25.5">
      <c r="A867" s="155" t="s">
        <v>445</v>
      </c>
      <c r="B867" s="28" t="s">
        <v>1341</v>
      </c>
      <c r="C867" s="26">
        <v>88267</v>
      </c>
      <c r="D867" s="149"/>
      <c r="E867" s="149" t="s">
        <v>43</v>
      </c>
      <c r="F867" s="75" t="s">
        <v>33</v>
      </c>
      <c r="G867" s="85">
        <v>0.36</v>
      </c>
      <c r="H867" s="175">
        <v>24.51</v>
      </c>
      <c r="I867" s="86">
        <f t="shared" ref="I867:I875" si="78">IF(H867=" ",0,ROUND(G867*H867,2))</f>
        <v>8.82</v>
      </c>
    </row>
    <row r="868" spans="1:9" ht="25.5">
      <c r="A868" s="155" t="s">
        <v>445</v>
      </c>
      <c r="B868" s="28" t="s">
        <v>1341</v>
      </c>
      <c r="C868" s="26">
        <v>88310</v>
      </c>
      <c r="D868" s="149"/>
      <c r="E868" s="149" t="s">
        <v>55</v>
      </c>
      <c r="F868" s="75" t="s">
        <v>33</v>
      </c>
      <c r="G868" s="85">
        <v>0.13</v>
      </c>
      <c r="H868" s="175">
        <v>26.77</v>
      </c>
      <c r="I868" s="86">
        <f t="shared" si="78"/>
        <v>3.48</v>
      </c>
    </row>
    <row r="869" spans="1:9" ht="25.5">
      <c r="A869" s="155" t="s">
        <v>445</v>
      </c>
      <c r="B869" s="28" t="s">
        <v>1341</v>
      </c>
      <c r="C869" s="26">
        <v>88316</v>
      </c>
      <c r="D869" s="149"/>
      <c r="E869" s="149" t="s">
        <v>34</v>
      </c>
      <c r="F869" s="75" t="s">
        <v>33</v>
      </c>
      <c r="G869" s="85">
        <v>0.13</v>
      </c>
      <c r="H869" s="175">
        <v>18.53</v>
      </c>
      <c r="I869" s="86">
        <f t="shared" si="78"/>
        <v>2.41</v>
      </c>
    </row>
    <row r="870" spans="1:9" ht="38.25">
      <c r="A870" s="155" t="s">
        <v>446</v>
      </c>
      <c r="B870" s="28" t="s">
        <v>1341</v>
      </c>
      <c r="C870" s="26">
        <v>12732</v>
      </c>
      <c r="D870" s="149"/>
      <c r="E870" s="149" t="s">
        <v>366</v>
      </c>
      <c r="F870" s="75" t="s">
        <v>75</v>
      </c>
      <c r="G870" s="85">
        <v>4.0000000000000002E-4</v>
      </c>
      <c r="H870" s="175">
        <v>287.8</v>
      </c>
      <c r="I870" s="86">
        <f t="shared" si="78"/>
        <v>0.12</v>
      </c>
    </row>
    <row r="871" spans="1:9" ht="38.25">
      <c r="A871" s="155" t="s">
        <v>446</v>
      </c>
      <c r="B871" s="28" t="s">
        <v>1341</v>
      </c>
      <c r="C871" s="26">
        <v>39897</v>
      </c>
      <c r="D871" s="149"/>
      <c r="E871" s="149" t="s">
        <v>350</v>
      </c>
      <c r="F871" s="75" t="s">
        <v>75</v>
      </c>
      <c r="G871" s="85">
        <v>5.0000000000000001E-4</v>
      </c>
      <c r="H871" s="175">
        <v>52.76</v>
      </c>
      <c r="I871" s="86">
        <f t="shared" si="78"/>
        <v>0.03</v>
      </c>
    </row>
    <row r="872" spans="1:9" ht="51">
      <c r="A872" s="155" t="s">
        <v>446</v>
      </c>
      <c r="B872" s="28" t="s">
        <v>1341</v>
      </c>
      <c r="C872" s="26">
        <v>39747</v>
      </c>
      <c r="D872" s="149"/>
      <c r="E872" s="149" t="s">
        <v>549</v>
      </c>
      <c r="F872" s="75" t="s">
        <v>78</v>
      </c>
      <c r="G872" s="85">
        <v>1.4</v>
      </c>
      <c r="H872" s="175">
        <v>47.13</v>
      </c>
      <c r="I872" s="86">
        <f t="shared" si="78"/>
        <v>65.98</v>
      </c>
    </row>
    <row r="873" spans="1:9" ht="25.5">
      <c r="A873" s="155" t="s">
        <v>446</v>
      </c>
      <c r="B873" s="28" t="s">
        <v>1341</v>
      </c>
      <c r="C873" s="26">
        <v>5318</v>
      </c>
      <c r="D873" s="149"/>
      <c r="E873" s="149" t="s">
        <v>328</v>
      </c>
      <c r="F873" s="75" t="s">
        <v>80</v>
      </c>
      <c r="G873" s="85">
        <v>1.2999999999999999E-2</v>
      </c>
      <c r="H873" s="175">
        <v>29.43</v>
      </c>
      <c r="I873" s="86">
        <f t="shared" si="78"/>
        <v>0.38</v>
      </c>
    </row>
    <row r="874" spans="1:9" ht="25.5">
      <c r="A874" s="155" t="s">
        <v>446</v>
      </c>
      <c r="B874" s="28" t="s">
        <v>1341</v>
      </c>
      <c r="C874" s="26">
        <v>7307</v>
      </c>
      <c r="D874" s="149"/>
      <c r="E874" s="149" t="s">
        <v>336</v>
      </c>
      <c r="F874" s="75" t="s">
        <v>80</v>
      </c>
      <c r="G874" s="85">
        <v>6.6000000000000003E-2</v>
      </c>
      <c r="H874" s="175">
        <v>47.91</v>
      </c>
      <c r="I874" s="86">
        <f t="shared" si="78"/>
        <v>3.16</v>
      </c>
    </row>
    <row r="875" spans="1:9" ht="25.5">
      <c r="A875" s="155" t="s">
        <v>446</v>
      </c>
      <c r="B875" s="28" t="s">
        <v>1341</v>
      </c>
      <c r="C875" s="26">
        <v>7311</v>
      </c>
      <c r="D875" s="149"/>
      <c r="E875" s="149" t="s">
        <v>379</v>
      </c>
      <c r="F875" s="75" t="s">
        <v>80</v>
      </c>
      <c r="G875" s="85">
        <v>6.6000000000000003E-2</v>
      </c>
      <c r="H875" s="175">
        <v>45.88</v>
      </c>
      <c r="I875" s="86">
        <f t="shared" si="78"/>
        <v>3.03</v>
      </c>
    </row>
    <row r="876" spans="1:9">
      <c r="A876" s="87"/>
      <c r="B876" s="80"/>
      <c r="C876" s="80"/>
      <c r="D876" s="80"/>
      <c r="E876" s="88"/>
      <c r="F876" s="89"/>
      <c r="G876" s="6"/>
      <c r="H876" s="90"/>
      <c r="I876" s="91"/>
    </row>
    <row r="877" spans="1:9">
      <c r="A877" s="92" t="s">
        <v>15</v>
      </c>
      <c r="B877" s="81"/>
      <c r="C877" s="4"/>
      <c r="D877" s="80"/>
      <c r="E877" s="88"/>
      <c r="F877" s="5"/>
      <c r="G877" s="3"/>
      <c r="H877" s="93"/>
      <c r="I877" s="94"/>
    </row>
    <row r="878" spans="1:9">
      <c r="A878" s="95"/>
      <c r="B878" s="96"/>
      <c r="C878" s="97"/>
      <c r="D878" s="97"/>
      <c r="E878" s="327" t="s">
        <v>16</v>
      </c>
      <c r="F878" s="327"/>
      <c r="G878" s="327"/>
      <c r="H878" s="327"/>
      <c r="I878" s="98">
        <f>SUM(I866:I875)</f>
        <v>94.55</v>
      </c>
    </row>
    <row r="881" spans="1:9" ht="45" customHeight="1">
      <c r="A881" s="158"/>
      <c r="B881" s="160"/>
      <c r="C881" s="99" t="s">
        <v>1017</v>
      </c>
      <c r="D881" s="328" t="s">
        <v>1048</v>
      </c>
      <c r="E881" s="329"/>
      <c r="F881" s="329"/>
      <c r="G881" s="330"/>
      <c r="H881" s="196" t="s">
        <v>724</v>
      </c>
      <c r="I881" s="184">
        <f>I891</f>
        <v>290.27</v>
      </c>
    </row>
    <row r="882" spans="1:9">
      <c r="A882" s="159"/>
      <c r="B882" s="79"/>
      <c r="C882" s="82"/>
      <c r="D882" s="82"/>
      <c r="E882" s="83"/>
      <c r="F882" s="83"/>
      <c r="G882" s="83"/>
      <c r="H882" s="83"/>
      <c r="I882" s="84"/>
    </row>
    <row r="883" spans="1:9" ht="15.75">
      <c r="A883" s="76" t="s">
        <v>10</v>
      </c>
      <c r="B883" s="76" t="s">
        <v>407</v>
      </c>
      <c r="C883" s="76" t="s">
        <v>8</v>
      </c>
      <c r="D883" s="150"/>
      <c r="E883" s="151" t="s">
        <v>11</v>
      </c>
      <c r="F883" s="77" t="s">
        <v>404</v>
      </c>
      <c r="G883" s="78" t="s">
        <v>12</v>
      </c>
      <c r="H883" s="76" t="s">
        <v>13</v>
      </c>
      <c r="I883" s="78" t="s">
        <v>14</v>
      </c>
    </row>
    <row r="884" spans="1:9" ht="38.25">
      <c r="A884" s="152" t="s">
        <v>445</v>
      </c>
      <c r="B884" s="153" t="s">
        <v>1341</v>
      </c>
      <c r="C884" s="154">
        <v>88248</v>
      </c>
      <c r="D884" s="149"/>
      <c r="E884" s="148" t="s">
        <v>48</v>
      </c>
      <c r="F884" s="75" t="s">
        <v>33</v>
      </c>
      <c r="G884" s="85">
        <v>1</v>
      </c>
      <c r="H884" s="175">
        <v>19.82</v>
      </c>
      <c r="I884" s="86">
        <f>IF(H884=" ",0,ROUND(G884*H884,2))</f>
        <v>19.82</v>
      </c>
    </row>
    <row r="885" spans="1:9" ht="25.5">
      <c r="A885" s="155" t="s">
        <v>445</v>
      </c>
      <c r="B885" s="28" t="s">
        <v>1341</v>
      </c>
      <c r="C885" s="26">
        <v>88267</v>
      </c>
      <c r="D885" s="149"/>
      <c r="E885" s="149" t="s">
        <v>43</v>
      </c>
      <c r="F885" s="75" t="s">
        <v>33</v>
      </c>
      <c r="G885" s="85">
        <v>1</v>
      </c>
      <c r="H885" s="175">
        <v>24.51</v>
      </c>
      <c r="I885" s="86">
        <f t="shared" ref="I885:I888" si="79">IF(H885=" ",0,ROUND(G885*H885,2))</f>
        <v>24.51</v>
      </c>
    </row>
    <row r="886" spans="1:9" ht="25.5">
      <c r="A886" s="155" t="s">
        <v>446</v>
      </c>
      <c r="B886" s="28" t="s">
        <v>1341</v>
      </c>
      <c r="C886" s="26">
        <v>3148</v>
      </c>
      <c r="D886" s="149"/>
      <c r="E886" s="149" t="s">
        <v>335</v>
      </c>
      <c r="F886" s="75" t="s">
        <v>75</v>
      </c>
      <c r="G886" s="85">
        <v>0.02</v>
      </c>
      <c r="H886" s="175">
        <v>14.49</v>
      </c>
      <c r="I886" s="86">
        <f t="shared" si="79"/>
        <v>0.28999999999999998</v>
      </c>
    </row>
    <row r="887" spans="1:9" ht="25.5">
      <c r="A887" s="155" t="s">
        <v>446</v>
      </c>
      <c r="B887" s="28" t="s">
        <v>1341</v>
      </c>
      <c r="C887" s="26">
        <v>11748</v>
      </c>
      <c r="D887" s="149"/>
      <c r="E887" s="149" t="s">
        <v>551</v>
      </c>
      <c r="F887" s="75" t="s">
        <v>75</v>
      </c>
      <c r="G887" s="85">
        <v>0.02</v>
      </c>
      <c r="H887" s="175">
        <v>67.75</v>
      </c>
      <c r="I887" s="86">
        <f t="shared" si="79"/>
        <v>1.36</v>
      </c>
    </row>
    <row r="888" spans="1:9">
      <c r="A888" s="155" t="s">
        <v>408</v>
      </c>
      <c r="B888" s="28" t="s">
        <v>406</v>
      </c>
      <c r="C888" s="26"/>
      <c r="D888" s="149"/>
      <c r="E888" s="187" t="s">
        <v>1049</v>
      </c>
      <c r="F888" s="75" t="s">
        <v>724</v>
      </c>
      <c r="G888" s="85">
        <v>1</v>
      </c>
      <c r="H888" s="175">
        <v>244.29333333333332</v>
      </c>
      <c r="I888" s="86">
        <f t="shared" si="79"/>
        <v>244.29</v>
      </c>
    </row>
    <row r="889" spans="1:9">
      <c r="A889" s="87"/>
      <c r="B889" s="80"/>
      <c r="C889" s="80"/>
      <c r="D889" s="80"/>
      <c r="E889" s="88"/>
      <c r="F889" s="89"/>
      <c r="G889" s="6"/>
      <c r="H889" s="90"/>
      <c r="I889" s="91"/>
    </row>
    <row r="890" spans="1:9">
      <c r="A890" s="92" t="s">
        <v>15</v>
      </c>
      <c r="B890" s="81"/>
      <c r="C890" s="4"/>
      <c r="D890" s="80"/>
      <c r="E890" s="88"/>
      <c r="F890" s="5"/>
      <c r="G890" s="3"/>
      <c r="H890" s="93"/>
      <c r="I890" s="94"/>
    </row>
    <row r="891" spans="1:9">
      <c r="A891" s="95"/>
      <c r="B891" s="96"/>
      <c r="C891" s="97"/>
      <c r="D891" s="97"/>
      <c r="E891" s="327" t="s">
        <v>16</v>
      </c>
      <c r="F891" s="327"/>
      <c r="G891" s="327"/>
      <c r="H891" s="327"/>
      <c r="I891" s="98">
        <f>SUM(I884:I888)</f>
        <v>290.27</v>
      </c>
    </row>
    <row r="894" spans="1:9" ht="30" customHeight="1">
      <c r="A894" s="158"/>
      <c r="B894" s="160"/>
      <c r="C894" s="99" t="s">
        <v>1021</v>
      </c>
      <c r="D894" s="328" t="s">
        <v>1059</v>
      </c>
      <c r="E894" s="329"/>
      <c r="F894" s="329"/>
      <c r="G894" s="330"/>
      <c r="H894" s="196" t="s">
        <v>724</v>
      </c>
      <c r="I894" s="184">
        <f>I903</f>
        <v>43.25</v>
      </c>
    </row>
    <row r="895" spans="1:9">
      <c r="A895" s="159"/>
      <c r="B895" s="79"/>
      <c r="C895" s="82"/>
      <c r="D895" s="82"/>
      <c r="E895" s="83"/>
      <c r="F895" s="83"/>
      <c r="G895" s="83"/>
      <c r="H895" s="83"/>
      <c r="I895" s="84"/>
    </row>
    <row r="896" spans="1:9" ht="15.75">
      <c r="A896" s="76" t="s">
        <v>10</v>
      </c>
      <c r="B896" s="76" t="s">
        <v>407</v>
      </c>
      <c r="C896" s="76" t="s">
        <v>8</v>
      </c>
      <c r="D896" s="150"/>
      <c r="E896" s="151" t="s">
        <v>11</v>
      </c>
      <c r="F896" s="77" t="s">
        <v>404</v>
      </c>
      <c r="G896" s="78" t="s">
        <v>12</v>
      </c>
      <c r="H896" s="76" t="s">
        <v>13</v>
      </c>
      <c r="I896" s="78" t="s">
        <v>14</v>
      </c>
    </row>
    <row r="897" spans="1:9" ht="25.5">
      <c r="A897" s="152" t="s">
        <v>445</v>
      </c>
      <c r="B897" s="153" t="s">
        <v>1341</v>
      </c>
      <c r="C897" s="154">
        <v>88264</v>
      </c>
      <c r="D897" s="149"/>
      <c r="E897" s="148" t="s">
        <v>50</v>
      </c>
      <c r="F897" s="75" t="s">
        <v>33</v>
      </c>
      <c r="G897" s="85">
        <v>0.65</v>
      </c>
      <c r="H897" s="175">
        <v>25.61</v>
      </c>
      <c r="I897" s="86">
        <f>IF(H897=" ",0,ROUND(G897*H897,2))</f>
        <v>16.649999999999999</v>
      </c>
    </row>
    <row r="898" spans="1:9" ht="25.5">
      <c r="A898" s="155" t="s">
        <v>445</v>
      </c>
      <c r="B898" s="28" t="s">
        <v>1341</v>
      </c>
      <c r="C898" s="26">
        <v>88247</v>
      </c>
      <c r="D898" s="149"/>
      <c r="E898" s="149" t="s">
        <v>70</v>
      </c>
      <c r="F898" s="75" t="s">
        <v>33</v>
      </c>
      <c r="G898" s="85">
        <v>0.65</v>
      </c>
      <c r="H898" s="175">
        <v>20.82</v>
      </c>
      <c r="I898" s="86">
        <f t="shared" ref="I898:I900" si="80">IF(H898=" ",0,ROUND(G898*H898,2))</f>
        <v>13.53</v>
      </c>
    </row>
    <row r="899" spans="1:9" ht="63.75">
      <c r="A899" s="155" t="s">
        <v>1371</v>
      </c>
      <c r="B899" s="28" t="s">
        <v>552</v>
      </c>
      <c r="C899" s="26" t="s">
        <v>458</v>
      </c>
      <c r="D899" s="149"/>
      <c r="E899" s="149" t="s">
        <v>464</v>
      </c>
      <c r="F899" s="75" t="s">
        <v>57</v>
      </c>
      <c r="G899" s="85">
        <v>1</v>
      </c>
      <c r="H899" s="175">
        <v>5.9969999999999999</v>
      </c>
      <c r="I899" s="86">
        <f t="shared" si="80"/>
        <v>6</v>
      </c>
    </row>
    <row r="900" spans="1:9" ht="76.5">
      <c r="A900" s="155" t="s">
        <v>1371</v>
      </c>
      <c r="B900" s="28" t="s">
        <v>552</v>
      </c>
      <c r="C900" s="26" t="s">
        <v>460</v>
      </c>
      <c r="D900" s="149"/>
      <c r="E900" s="149" t="s">
        <v>465</v>
      </c>
      <c r="F900" s="75" t="s">
        <v>57</v>
      </c>
      <c r="G900" s="85">
        <v>1</v>
      </c>
      <c r="H900" s="175">
        <v>7.0666000000000002</v>
      </c>
      <c r="I900" s="86">
        <f t="shared" si="80"/>
        <v>7.07</v>
      </c>
    </row>
    <row r="901" spans="1:9">
      <c r="A901" s="87"/>
      <c r="B901" s="80"/>
      <c r="C901" s="80"/>
      <c r="D901" s="80"/>
      <c r="E901" s="88"/>
      <c r="F901" s="89"/>
      <c r="G901" s="6"/>
      <c r="H901" s="90"/>
      <c r="I901" s="91"/>
    </row>
    <row r="902" spans="1:9">
      <c r="A902" s="92" t="s">
        <v>15</v>
      </c>
      <c r="B902" s="81"/>
      <c r="C902" s="4"/>
      <c r="D902" s="80"/>
      <c r="E902" s="88"/>
      <c r="F902" s="5"/>
      <c r="G902" s="3"/>
      <c r="H902" s="93"/>
      <c r="I902" s="94"/>
    </row>
    <row r="903" spans="1:9">
      <c r="A903" s="95"/>
      <c r="B903" s="96"/>
      <c r="C903" s="97"/>
      <c r="D903" s="97"/>
      <c r="E903" s="327" t="s">
        <v>16</v>
      </c>
      <c r="F903" s="327"/>
      <c r="G903" s="327"/>
      <c r="H903" s="327"/>
      <c r="I903" s="98">
        <f>SUM(I897:I900)</f>
        <v>43.25</v>
      </c>
    </row>
    <row r="906" spans="1:9" ht="90" customHeight="1">
      <c r="A906" s="158"/>
      <c r="B906" s="160"/>
      <c r="C906" s="99" t="s">
        <v>1025</v>
      </c>
      <c r="D906" s="328" t="s">
        <v>1168</v>
      </c>
      <c r="E906" s="329"/>
      <c r="F906" s="329"/>
      <c r="G906" s="330"/>
      <c r="H906" s="196" t="s">
        <v>724</v>
      </c>
      <c r="I906" s="184">
        <f>I914</f>
        <v>6835.72</v>
      </c>
    </row>
    <row r="907" spans="1:9">
      <c r="A907" s="159"/>
      <c r="B907" s="79"/>
      <c r="C907" s="82"/>
      <c r="D907" s="82"/>
      <c r="E907" s="83"/>
      <c r="F907" s="83"/>
      <c r="G907" s="83"/>
      <c r="H907" s="83"/>
      <c r="I907" s="84"/>
    </row>
    <row r="908" spans="1:9" ht="15.75">
      <c r="A908" s="76" t="s">
        <v>10</v>
      </c>
      <c r="B908" s="76" t="s">
        <v>407</v>
      </c>
      <c r="C908" s="76" t="s">
        <v>8</v>
      </c>
      <c r="D908" s="150"/>
      <c r="E908" s="151" t="s">
        <v>11</v>
      </c>
      <c r="F908" s="77" t="s">
        <v>404</v>
      </c>
      <c r="G908" s="78" t="s">
        <v>12</v>
      </c>
      <c r="H908" s="76" t="s">
        <v>13</v>
      </c>
      <c r="I908" s="78" t="s">
        <v>14</v>
      </c>
    </row>
    <row r="909" spans="1:9" ht="25.5">
      <c r="A909" s="152" t="s">
        <v>445</v>
      </c>
      <c r="B909" s="153" t="s">
        <v>1341</v>
      </c>
      <c r="C909" s="154">
        <v>88247</v>
      </c>
      <c r="D909" s="149"/>
      <c r="E909" s="148" t="s">
        <v>70</v>
      </c>
      <c r="F909" s="75" t="s">
        <v>33</v>
      </c>
      <c r="G909" s="85">
        <v>4</v>
      </c>
      <c r="H909" s="175">
        <v>20.82</v>
      </c>
      <c r="I909" s="86">
        <f>IF(H909=" ",0,ROUND(G909*H909,2))</f>
        <v>83.28</v>
      </c>
    </row>
    <row r="910" spans="1:9" ht="25.5">
      <c r="A910" s="155" t="s">
        <v>445</v>
      </c>
      <c r="B910" s="28" t="s">
        <v>1341</v>
      </c>
      <c r="C910" s="26">
        <v>88264</v>
      </c>
      <c r="D910" s="149"/>
      <c r="E910" s="149" t="s">
        <v>50</v>
      </c>
      <c r="F910" s="75" t="s">
        <v>33</v>
      </c>
      <c r="G910" s="85">
        <v>4</v>
      </c>
      <c r="H910" s="175">
        <v>25.61</v>
      </c>
      <c r="I910" s="86">
        <f t="shared" ref="I910:I911" si="81">IF(H910=" ",0,ROUND(G910*H910,2))</f>
        <v>102.44</v>
      </c>
    </row>
    <row r="911" spans="1:9" ht="25.5">
      <c r="A911" s="155" t="s">
        <v>408</v>
      </c>
      <c r="B911" s="28" t="s">
        <v>406</v>
      </c>
      <c r="C911" s="26"/>
      <c r="D911" s="149"/>
      <c r="E911" s="187" t="s">
        <v>1167</v>
      </c>
      <c r="F911" s="75" t="s">
        <v>724</v>
      </c>
      <c r="G911" s="85">
        <v>1</v>
      </c>
      <c r="H911" s="175">
        <v>6650</v>
      </c>
      <c r="I911" s="86">
        <f t="shared" si="81"/>
        <v>6650</v>
      </c>
    </row>
    <row r="912" spans="1:9">
      <c r="A912" s="87"/>
      <c r="B912" s="80"/>
      <c r="C912" s="80"/>
      <c r="D912" s="80"/>
      <c r="E912" s="88"/>
      <c r="F912" s="89"/>
      <c r="G912" s="6"/>
      <c r="H912" s="90"/>
      <c r="I912" s="91"/>
    </row>
    <row r="913" spans="1:9">
      <c r="A913" s="92" t="s">
        <v>15</v>
      </c>
      <c r="B913" s="81"/>
      <c r="C913" s="4"/>
      <c r="D913" s="80"/>
      <c r="E913" s="88"/>
      <c r="F913" s="5"/>
      <c r="G913" s="3"/>
      <c r="H913" s="93"/>
      <c r="I913" s="94"/>
    </row>
    <row r="914" spans="1:9">
      <c r="A914" s="95"/>
      <c r="B914" s="96"/>
      <c r="C914" s="97"/>
      <c r="D914" s="97"/>
      <c r="E914" s="327" t="s">
        <v>16</v>
      </c>
      <c r="F914" s="327"/>
      <c r="G914" s="327"/>
      <c r="H914" s="327"/>
      <c r="I914" s="98">
        <f>SUM(I909:I911)</f>
        <v>6835.72</v>
      </c>
    </row>
    <row r="917" spans="1:9" ht="90" customHeight="1">
      <c r="A917" s="158"/>
      <c r="B917" s="160"/>
      <c r="C917" s="99" t="s">
        <v>1026</v>
      </c>
      <c r="D917" s="328" t="s">
        <v>1169</v>
      </c>
      <c r="E917" s="329"/>
      <c r="F917" s="329"/>
      <c r="G917" s="330"/>
      <c r="H917" s="196" t="s">
        <v>724</v>
      </c>
      <c r="I917" s="184">
        <f>I926</f>
        <v>2229.19</v>
      </c>
    </row>
    <row r="918" spans="1:9">
      <c r="A918" s="159"/>
      <c r="B918" s="79"/>
      <c r="C918" s="82"/>
      <c r="D918" s="82"/>
      <c r="E918" s="83"/>
      <c r="F918" s="83"/>
      <c r="G918" s="83"/>
      <c r="H918" s="83"/>
      <c r="I918" s="84"/>
    </row>
    <row r="919" spans="1:9" ht="15.75">
      <c r="A919" s="76" t="s">
        <v>10</v>
      </c>
      <c r="B919" s="76" t="s">
        <v>407</v>
      </c>
      <c r="C919" s="76" t="s">
        <v>8</v>
      </c>
      <c r="D919" s="150"/>
      <c r="E919" s="151" t="s">
        <v>11</v>
      </c>
      <c r="F919" s="77" t="s">
        <v>404</v>
      </c>
      <c r="G919" s="78" t="s">
        <v>12</v>
      </c>
      <c r="H919" s="76" t="s">
        <v>13</v>
      </c>
      <c r="I919" s="78" t="s">
        <v>14</v>
      </c>
    </row>
    <row r="920" spans="1:9" ht="25.5">
      <c r="A920" s="152" t="s">
        <v>445</v>
      </c>
      <c r="B920" s="153" t="s">
        <v>1341</v>
      </c>
      <c r="C920" s="154">
        <v>88247</v>
      </c>
      <c r="D920" s="149"/>
      <c r="E920" s="148" t="s">
        <v>70</v>
      </c>
      <c r="F920" s="75" t="s">
        <v>33</v>
      </c>
      <c r="G920" s="85">
        <v>4</v>
      </c>
      <c r="H920" s="175">
        <v>20.82</v>
      </c>
      <c r="I920" s="86">
        <f>IF(H920=" ",0,ROUND(G920*H920,2))</f>
        <v>83.28</v>
      </c>
    </row>
    <row r="921" spans="1:9" ht="25.5">
      <c r="A921" s="155" t="s">
        <v>445</v>
      </c>
      <c r="B921" s="28" t="s">
        <v>1341</v>
      </c>
      <c r="C921" s="26">
        <v>88264</v>
      </c>
      <c r="D921" s="149"/>
      <c r="E921" s="149" t="s">
        <v>50</v>
      </c>
      <c r="F921" s="75" t="s">
        <v>33</v>
      </c>
      <c r="G921" s="85">
        <v>4</v>
      </c>
      <c r="H921" s="175">
        <v>25.61</v>
      </c>
      <c r="I921" s="86">
        <f t="shared" ref="I921:I923" si="82">IF(H921=" ",0,ROUND(G921*H921,2))</f>
        <v>102.44</v>
      </c>
    </row>
    <row r="922" spans="1:9" ht="25.5">
      <c r="A922" s="155" t="s">
        <v>408</v>
      </c>
      <c r="B922" s="28" t="s">
        <v>406</v>
      </c>
      <c r="C922" s="26"/>
      <c r="D922" s="149"/>
      <c r="E922" s="187" t="s">
        <v>1170</v>
      </c>
      <c r="F922" s="75" t="s">
        <v>724</v>
      </c>
      <c r="G922" s="85">
        <v>1</v>
      </c>
      <c r="H922" s="175">
        <v>1273.5</v>
      </c>
      <c r="I922" s="86">
        <f t="shared" si="82"/>
        <v>1273.5</v>
      </c>
    </row>
    <row r="923" spans="1:9" ht="25.5">
      <c r="A923" s="155" t="s">
        <v>408</v>
      </c>
      <c r="B923" s="28" t="s">
        <v>406</v>
      </c>
      <c r="C923" s="26"/>
      <c r="D923" s="149"/>
      <c r="E923" s="187" t="s">
        <v>1171</v>
      </c>
      <c r="F923" s="75" t="s">
        <v>724</v>
      </c>
      <c r="G923" s="85">
        <v>1</v>
      </c>
      <c r="H923" s="175">
        <v>769.96666666666658</v>
      </c>
      <c r="I923" s="86">
        <f t="shared" si="82"/>
        <v>769.97</v>
      </c>
    </row>
    <row r="924" spans="1:9">
      <c r="A924" s="87"/>
      <c r="B924" s="80"/>
      <c r="C924" s="80"/>
      <c r="D924" s="80"/>
      <c r="E924" s="88"/>
      <c r="F924" s="89"/>
      <c r="G924" s="6"/>
      <c r="H924" s="90"/>
      <c r="I924" s="91"/>
    </row>
    <row r="925" spans="1:9">
      <c r="A925" s="92" t="s">
        <v>15</v>
      </c>
      <c r="B925" s="81"/>
      <c r="C925" s="4"/>
      <c r="D925" s="80"/>
      <c r="E925" s="88"/>
      <c r="F925" s="5"/>
      <c r="G925" s="3"/>
      <c r="H925" s="93"/>
      <c r="I925" s="94"/>
    </row>
    <row r="926" spans="1:9">
      <c r="A926" s="95"/>
      <c r="B926" s="96"/>
      <c r="C926" s="97"/>
      <c r="D926" s="97"/>
      <c r="E926" s="327" t="s">
        <v>16</v>
      </c>
      <c r="F926" s="327"/>
      <c r="G926" s="327"/>
      <c r="H926" s="327"/>
      <c r="I926" s="98">
        <f>SUM(I920:I923)</f>
        <v>2229.19</v>
      </c>
    </row>
    <row r="929" spans="1:9" ht="45" customHeight="1">
      <c r="A929" s="158"/>
      <c r="B929" s="160"/>
      <c r="C929" s="99" t="s">
        <v>1027</v>
      </c>
      <c r="D929" s="328" t="s">
        <v>1174</v>
      </c>
      <c r="E929" s="329"/>
      <c r="F929" s="329"/>
      <c r="G929" s="330"/>
      <c r="H929" s="196" t="s">
        <v>724</v>
      </c>
      <c r="I929" s="184">
        <f>I938</f>
        <v>1753.8600000000001</v>
      </c>
    </row>
    <row r="930" spans="1:9">
      <c r="A930" s="159"/>
      <c r="B930" s="79"/>
      <c r="C930" s="82"/>
      <c r="D930" s="82"/>
      <c r="E930" s="83"/>
      <c r="F930" s="83"/>
      <c r="G930" s="83"/>
      <c r="H930" s="83"/>
      <c r="I930" s="84"/>
    </row>
    <row r="931" spans="1:9" ht="15.75">
      <c r="A931" s="76" t="s">
        <v>10</v>
      </c>
      <c r="B931" s="76" t="s">
        <v>407</v>
      </c>
      <c r="C931" s="76" t="s">
        <v>8</v>
      </c>
      <c r="D931" s="150"/>
      <c r="E931" s="151" t="s">
        <v>11</v>
      </c>
      <c r="F931" s="77" t="s">
        <v>404</v>
      </c>
      <c r="G931" s="78" t="s">
        <v>12</v>
      </c>
      <c r="H931" s="76" t="s">
        <v>13</v>
      </c>
      <c r="I931" s="78" t="s">
        <v>14</v>
      </c>
    </row>
    <row r="932" spans="1:9" ht="25.5">
      <c r="A932" s="152" t="s">
        <v>445</v>
      </c>
      <c r="B932" s="153" t="s">
        <v>1341</v>
      </c>
      <c r="C932" s="154">
        <v>88247</v>
      </c>
      <c r="D932" s="149"/>
      <c r="E932" s="148" t="s">
        <v>70</v>
      </c>
      <c r="F932" s="75" t="s">
        <v>33</v>
      </c>
      <c r="G932" s="85">
        <v>0.7</v>
      </c>
      <c r="H932" s="175">
        <v>20.82</v>
      </c>
      <c r="I932" s="86">
        <f>IF(H932=" ",0,ROUND(G932*H932,2))</f>
        <v>14.57</v>
      </c>
    </row>
    <row r="933" spans="1:9" ht="25.5">
      <c r="A933" s="155" t="s">
        <v>445</v>
      </c>
      <c r="B933" s="28" t="s">
        <v>1341</v>
      </c>
      <c r="C933" s="26">
        <v>88264</v>
      </c>
      <c r="D933" s="149"/>
      <c r="E933" s="149" t="s">
        <v>50</v>
      </c>
      <c r="F933" s="75" t="s">
        <v>33</v>
      </c>
      <c r="G933" s="85">
        <v>0.7</v>
      </c>
      <c r="H933" s="175">
        <v>25.61</v>
      </c>
      <c r="I933" s="86">
        <f t="shared" ref="I933:I935" si="83">IF(H933=" ",0,ROUND(G933*H933,2))</f>
        <v>17.93</v>
      </c>
    </row>
    <row r="934" spans="1:9" ht="51">
      <c r="A934" s="155" t="s">
        <v>408</v>
      </c>
      <c r="B934" s="28" t="s">
        <v>406</v>
      </c>
      <c r="C934" s="26"/>
      <c r="D934" s="149"/>
      <c r="E934" s="187" t="s">
        <v>1175</v>
      </c>
      <c r="F934" s="75" t="s">
        <v>724</v>
      </c>
      <c r="G934" s="85">
        <v>1</v>
      </c>
      <c r="H934" s="175">
        <v>1642.4733333333334</v>
      </c>
      <c r="I934" s="86">
        <f t="shared" si="83"/>
        <v>1642.47</v>
      </c>
    </row>
    <row r="935" spans="1:9" ht="25.5">
      <c r="A935" s="155" t="s">
        <v>408</v>
      </c>
      <c r="B935" s="28" t="s">
        <v>406</v>
      </c>
      <c r="C935" s="26"/>
      <c r="D935" s="149"/>
      <c r="E935" s="187" t="s">
        <v>1176</v>
      </c>
      <c r="F935" s="75" t="s">
        <v>724</v>
      </c>
      <c r="G935" s="85">
        <v>1</v>
      </c>
      <c r="H935" s="175">
        <v>78.89</v>
      </c>
      <c r="I935" s="86">
        <f t="shared" si="83"/>
        <v>78.89</v>
      </c>
    </row>
    <row r="936" spans="1:9">
      <c r="A936" s="87"/>
      <c r="B936" s="80"/>
      <c r="C936" s="80"/>
      <c r="D936" s="80"/>
      <c r="E936" s="88"/>
      <c r="F936" s="89"/>
      <c r="G936" s="6"/>
      <c r="H936" s="90"/>
      <c r="I936" s="91"/>
    </row>
    <row r="937" spans="1:9">
      <c r="A937" s="92" t="s">
        <v>15</v>
      </c>
      <c r="B937" s="81"/>
      <c r="C937" s="4"/>
      <c r="D937" s="80"/>
      <c r="E937" s="88"/>
      <c r="F937" s="5"/>
      <c r="G937" s="3"/>
      <c r="H937" s="93"/>
      <c r="I937" s="94"/>
    </row>
    <row r="938" spans="1:9">
      <c r="A938" s="95"/>
      <c r="B938" s="96"/>
      <c r="C938" s="97"/>
      <c r="D938" s="97"/>
      <c r="E938" s="327" t="s">
        <v>16</v>
      </c>
      <c r="F938" s="327"/>
      <c r="G938" s="327"/>
      <c r="H938" s="327"/>
      <c r="I938" s="98">
        <f>SUM(I932:I935)</f>
        <v>1753.8600000000001</v>
      </c>
    </row>
    <row r="941" spans="1:9" ht="60" customHeight="1">
      <c r="A941" s="158"/>
      <c r="B941" s="160"/>
      <c r="C941" s="99" t="s">
        <v>1028</v>
      </c>
      <c r="D941" s="328" t="s">
        <v>1352</v>
      </c>
      <c r="E941" s="329"/>
      <c r="F941" s="329"/>
      <c r="G941" s="330"/>
      <c r="H941" s="196" t="s">
        <v>724</v>
      </c>
      <c r="I941" s="184">
        <f>I949</f>
        <v>263.36</v>
      </c>
    </row>
    <row r="942" spans="1:9">
      <c r="A942" s="159"/>
      <c r="B942" s="79"/>
      <c r="C942" s="82"/>
      <c r="D942" s="82"/>
      <c r="E942" s="83"/>
      <c r="F942" s="83"/>
      <c r="G942" s="83"/>
      <c r="H942" s="83"/>
      <c r="I942" s="84"/>
    </row>
    <row r="943" spans="1:9" ht="15.75">
      <c r="A943" s="76" t="s">
        <v>10</v>
      </c>
      <c r="B943" s="76" t="s">
        <v>407</v>
      </c>
      <c r="C943" s="76" t="s">
        <v>8</v>
      </c>
      <c r="D943" s="150"/>
      <c r="E943" s="151" t="s">
        <v>11</v>
      </c>
      <c r="F943" s="77" t="s">
        <v>404</v>
      </c>
      <c r="G943" s="78" t="s">
        <v>12</v>
      </c>
      <c r="H943" s="76" t="s">
        <v>13</v>
      </c>
      <c r="I943" s="78" t="s">
        <v>14</v>
      </c>
    </row>
    <row r="944" spans="1:9" ht="25.5">
      <c r="A944" s="152" t="s">
        <v>445</v>
      </c>
      <c r="B944" s="153" t="s">
        <v>1341</v>
      </c>
      <c r="C944" s="154">
        <v>88247</v>
      </c>
      <c r="D944" s="149"/>
      <c r="E944" s="148" t="s">
        <v>70</v>
      </c>
      <c r="F944" s="75" t="s">
        <v>33</v>
      </c>
      <c r="G944" s="85">
        <v>0.7</v>
      </c>
      <c r="H944" s="175">
        <v>20.82</v>
      </c>
      <c r="I944" s="86">
        <f>IF(H944=" ",0,ROUND(G944*H944,2))</f>
        <v>14.57</v>
      </c>
    </row>
    <row r="945" spans="1:9" ht="25.5">
      <c r="A945" s="155" t="s">
        <v>445</v>
      </c>
      <c r="B945" s="28" t="s">
        <v>1341</v>
      </c>
      <c r="C945" s="26">
        <v>88264</v>
      </c>
      <c r="D945" s="149"/>
      <c r="E945" s="149" t="s">
        <v>50</v>
      </c>
      <c r="F945" s="75" t="s">
        <v>33</v>
      </c>
      <c r="G945" s="85">
        <v>0.7</v>
      </c>
      <c r="H945" s="175">
        <v>25.61</v>
      </c>
      <c r="I945" s="86">
        <f t="shared" ref="I945:I946" si="84">IF(H945=" ",0,ROUND(G945*H945,2))</f>
        <v>17.93</v>
      </c>
    </row>
    <row r="946" spans="1:9" ht="25.5">
      <c r="A946" s="155" t="s">
        <v>408</v>
      </c>
      <c r="B946" s="28" t="s">
        <v>406</v>
      </c>
      <c r="C946" s="26"/>
      <c r="D946" s="149"/>
      <c r="E946" s="187" t="s">
        <v>1178</v>
      </c>
      <c r="F946" s="75" t="s">
        <v>724</v>
      </c>
      <c r="G946" s="85">
        <v>1</v>
      </c>
      <c r="H946" s="175">
        <v>230.85666666666665</v>
      </c>
      <c r="I946" s="86">
        <f t="shared" si="84"/>
        <v>230.86</v>
      </c>
    </row>
    <row r="947" spans="1:9">
      <c r="A947" s="87"/>
      <c r="B947" s="80"/>
      <c r="C947" s="80"/>
      <c r="D947" s="80"/>
      <c r="E947" s="88"/>
      <c r="F947" s="89"/>
      <c r="G947" s="6"/>
      <c r="H947" s="90"/>
      <c r="I947" s="91"/>
    </row>
    <row r="948" spans="1:9">
      <c r="A948" s="92" t="s">
        <v>15</v>
      </c>
      <c r="B948" s="81"/>
      <c r="C948" s="4"/>
      <c r="D948" s="80"/>
      <c r="E948" s="88"/>
      <c r="F948" s="5"/>
      <c r="G948" s="3"/>
      <c r="H948" s="93"/>
      <c r="I948" s="94"/>
    </row>
    <row r="949" spans="1:9">
      <c r="A949" s="95"/>
      <c r="B949" s="96"/>
      <c r="C949" s="97"/>
      <c r="D949" s="97"/>
      <c r="E949" s="327" t="s">
        <v>16</v>
      </c>
      <c r="F949" s="327"/>
      <c r="G949" s="327"/>
      <c r="H949" s="327"/>
      <c r="I949" s="98">
        <f>SUM(I944:I946)</f>
        <v>263.36</v>
      </c>
    </row>
    <row r="952" spans="1:9" ht="30" customHeight="1">
      <c r="A952" s="158"/>
      <c r="B952" s="160"/>
      <c r="C952" s="99" t="s">
        <v>1034</v>
      </c>
      <c r="D952" s="328" t="s">
        <v>1180</v>
      </c>
      <c r="E952" s="329"/>
      <c r="F952" s="329"/>
      <c r="G952" s="330"/>
      <c r="H952" s="196" t="s">
        <v>724</v>
      </c>
      <c r="I952" s="184">
        <f>I960</f>
        <v>19.18</v>
      </c>
    </row>
    <row r="953" spans="1:9">
      <c r="A953" s="159"/>
      <c r="B953" s="79"/>
      <c r="C953" s="82"/>
      <c r="D953" s="82"/>
      <c r="E953" s="83"/>
      <c r="F953" s="83"/>
      <c r="G953" s="83"/>
      <c r="H953" s="83"/>
      <c r="I953" s="84"/>
    </row>
    <row r="954" spans="1:9" ht="15.75">
      <c r="A954" s="76" t="s">
        <v>10</v>
      </c>
      <c r="B954" s="76" t="s">
        <v>407</v>
      </c>
      <c r="C954" s="76" t="s">
        <v>8</v>
      </c>
      <c r="D954" s="150"/>
      <c r="E954" s="151" t="s">
        <v>11</v>
      </c>
      <c r="F954" s="77" t="s">
        <v>404</v>
      </c>
      <c r="G954" s="78" t="s">
        <v>12</v>
      </c>
      <c r="H954" s="76" t="s">
        <v>13</v>
      </c>
      <c r="I954" s="78" t="s">
        <v>14</v>
      </c>
    </row>
    <row r="955" spans="1:9" ht="25.5">
      <c r="A955" s="152" t="s">
        <v>445</v>
      </c>
      <c r="B955" s="153" t="s">
        <v>1341</v>
      </c>
      <c r="C955" s="154">
        <v>88247</v>
      </c>
      <c r="D955" s="149"/>
      <c r="E955" s="148" t="s">
        <v>70</v>
      </c>
      <c r="F955" s="75" t="s">
        <v>33</v>
      </c>
      <c r="G955" s="85">
        <v>0.5</v>
      </c>
      <c r="H955" s="175">
        <v>20.82</v>
      </c>
      <c r="I955" s="86">
        <f>IF(H955=" ",0,ROUND(G955*H955,2))</f>
        <v>10.41</v>
      </c>
    </row>
    <row r="956" spans="1:9" ht="25.5">
      <c r="A956" s="155" t="s">
        <v>446</v>
      </c>
      <c r="B956" s="28" t="s">
        <v>1341</v>
      </c>
      <c r="C956" s="26">
        <v>34618</v>
      </c>
      <c r="D956" s="149"/>
      <c r="E956" s="149" t="s">
        <v>322</v>
      </c>
      <c r="F956" s="75" t="s">
        <v>78</v>
      </c>
      <c r="G956" s="85">
        <v>0.7</v>
      </c>
      <c r="H956" s="175">
        <v>5.61</v>
      </c>
      <c r="I956" s="86">
        <f t="shared" ref="I956:I957" si="85">IF(H956=" ",0,ROUND(G956*H956,2))</f>
        <v>3.93</v>
      </c>
    </row>
    <row r="957" spans="1:9">
      <c r="A957" s="155" t="s">
        <v>408</v>
      </c>
      <c r="B957" s="28" t="s">
        <v>406</v>
      </c>
      <c r="C957" s="26"/>
      <c r="D957" s="149"/>
      <c r="E957" s="187" t="s">
        <v>1181</v>
      </c>
      <c r="F957" s="75" t="s">
        <v>724</v>
      </c>
      <c r="G957" s="85">
        <v>1</v>
      </c>
      <c r="H957" s="175">
        <v>4.8420000000000005</v>
      </c>
      <c r="I957" s="86">
        <f t="shared" si="85"/>
        <v>4.84</v>
      </c>
    </row>
    <row r="958" spans="1:9">
      <c r="A958" s="87"/>
      <c r="B958" s="80"/>
      <c r="C958" s="80"/>
      <c r="D958" s="80"/>
      <c r="E958" s="88"/>
      <c r="F958" s="89"/>
      <c r="G958" s="6"/>
      <c r="H958" s="90"/>
      <c r="I958" s="91"/>
    </row>
    <row r="959" spans="1:9">
      <c r="A959" s="92" t="s">
        <v>15</v>
      </c>
      <c r="B959" s="81"/>
      <c r="C959" s="4"/>
      <c r="D959" s="80"/>
      <c r="E959" s="88"/>
      <c r="F959" s="5"/>
      <c r="G959" s="3"/>
      <c r="H959" s="93"/>
      <c r="I959" s="94"/>
    </row>
    <row r="960" spans="1:9">
      <c r="A960" s="95"/>
      <c r="B960" s="96"/>
      <c r="C960" s="97"/>
      <c r="D960" s="97"/>
      <c r="E960" s="327" t="s">
        <v>16</v>
      </c>
      <c r="F960" s="327"/>
      <c r="G960" s="327"/>
      <c r="H960" s="327"/>
      <c r="I960" s="98">
        <f>SUM(I955:I957)</f>
        <v>19.18</v>
      </c>
    </row>
    <row r="963" spans="1:9" ht="30" customHeight="1">
      <c r="A963" s="158"/>
      <c r="B963" s="160"/>
      <c r="C963" s="99" t="s">
        <v>1035</v>
      </c>
      <c r="D963" s="328" t="s">
        <v>1183</v>
      </c>
      <c r="E963" s="329"/>
      <c r="F963" s="329"/>
      <c r="G963" s="330"/>
      <c r="H963" s="196" t="s">
        <v>724</v>
      </c>
      <c r="I963" s="184">
        <f>I971</f>
        <v>27.08</v>
      </c>
    </row>
    <row r="964" spans="1:9">
      <c r="A964" s="159"/>
      <c r="B964" s="79"/>
      <c r="C964" s="82"/>
      <c r="D964" s="82"/>
      <c r="E964" s="83"/>
      <c r="F964" s="83"/>
      <c r="G964" s="83"/>
      <c r="H964" s="83"/>
      <c r="I964" s="84"/>
    </row>
    <row r="965" spans="1:9" ht="15.75">
      <c r="A965" s="76" t="s">
        <v>10</v>
      </c>
      <c r="B965" s="76" t="s">
        <v>407</v>
      </c>
      <c r="C965" s="76" t="s">
        <v>8</v>
      </c>
      <c r="D965" s="150"/>
      <c r="E965" s="151" t="s">
        <v>11</v>
      </c>
      <c r="F965" s="77" t="s">
        <v>404</v>
      </c>
      <c r="G965" s="78" t="s">
        <v>12</v>
      </c>
      <c r="H965" s="76" t="s">
        <v>13</v>
      </c>
      <c r="I965" s="78" t="s">
        <v>14</v>
      </c>
    </row>
    <row r="966" spans="1:9" ht="25.5">
      <c r="A966" s="152" t="s">
        <v>445</v>
      </c>
      <c r="B966" s="153" t="s">
        <v>1341</v>
      </c>
      <c r="C966" s="154">
        <v>88247</v>
      </c>
      <c r="D966" s="149"/>
      <c r="E966" s="148" t="s">
        <v>70</v>
      </c>
      <c r="F966" s="75" t="s">
        <v>33</v>
      </c>
      <c r="G966" s="85">
        <v>0.5</v>
      </c>
      <c r="H966" s="175">
        <v>20.82</v>
      </c>
      <c r="I966" s="86">
        <f>IF(H966=" ",0,ROUND(G966*H966,2))</f>
        <v>10.41</v>
      </c>
    </row>
    <row r="967" spans="1:9" ht="25.5">
      <c r="A967" s="155" t="s">
        <v>446</v>
      </c>
      <c r="B967" s="28" t="s">
        <v>1341</v>
      </c>
      <c r="C967" s="26">
        <v>34618</v>
      </c>
      <c r="D967" s="149"/>
      <c r="E967" s="149" t="s">
        <v>322</v>
      </c>
      <c r="F967" s="75" t="s">
        <v>78</v>
      </c>
      <c r="G967" s="85">
        <v>0.7</v>
      </c>
      <c r="H967" s="175">
        <v>5.61</v>
      </c>
      <c r="I967" s="86">
        <f t="shared" ref="I967:I968" si="86">IF(H967=" ",0,ROUND(G967*H967,2))</f>
        <v>3.93</v>
      </c>
    </row>
    <row r="968" spans="1:9">
      <c r="A968" s="155" t="s">
        <v>408</v>
      </c>
      <c r="B968" s="28" t="s">
        <v>406</v>
      </c>
      <c r="C968" s="26"/>
      <c r="D968" s="149"/>
      <c r="E968" s="187" t="s">
        <v>1184</v>
      </c>
      <c r="F968" s="75" t="s">
        <v>724</v>
      </c>
      <c r="G968" s="85">
        <v>1</v>
      </c>
      <c r="H968" s="175">
        <v>12.7425</v>
      </c>
      <c r="I968" s="86">
        <f t="shared" si="86"/>
        <v>12.74</v>
      </c>
    </row>
    <row r="969" spans="1:9">
      <c r="A969" s="87"/>
      <c r="B969" s="80"/>
      <c r="C969" s="80"/>
      <c r="D969" s="80"/>
      <c r="E969" s="88"/>
      <c r="F969" s="89"/>
      <c r="G969" s="6"/>
      <c r="H969" s="90"/>
      <c r="I969" s="91"/>
    </row>
    <row r="970" spans="1:9">
      <c r="A970" s="92" t="s">
        <v>15</v>
      </c>
      <c r="B970" s="81"/>
      <c r="C970" s="4"/>
      <c r="D970" s="80"/>
      <c r="E970" s="88"/>
      <c r="F970" s="5"/>
      <c r="G970" s="3"/>
      <c r="H970" s="93"/>
      <c r="I970" s="94"/>
    </row>
    <row r="971" spans="1:9">
      <c r="A971" s="95"/>
      <c r="B971" s="96"/>
      <c r="C971" s="97"/>
      <c r="D971" s="97"/>
      <c r="E971" s="327" t="s">
        <v>16</v>
      </c>
      <c r="F971" s="327"/>
      <c r="G971" s="327"/>
      <c r="H971" s="327"/>
      <c r="I971" s="98">
        <f>SUM(I966:I968)</f>
        <v>27.08</v>
      </c>
    </row>
    <row r="974" spans="1:9" ht="105" customHeight="1">
      <c r="A974" s="158"/>
      <c r="B974" s="160"/>
      <c r="C974" s="99" t="s">
        <v>1036</v>
      </c>
      <c r="D974" s="328" t="s">
        <v>1353</v>
      </c>
      <c r="E974" s="329"/>
      <c r="F974" s="329"/>
      <c r="G974" s="330"/>
      <c r="H974" s="196" t="s">
        <v>724</v>
      </c>
      <c r="I974" s="184">
        <f>I983</f>
        <v>152.9</v>
      </c>
    </row>
    <row r="975" spans="1:9">
      <c r="A975" s="159"/>
      <c r="B975" s="79"/>
      <c r="C975" s="82"/>
      <c r="D975" s="82"/>
      <c r="E975" s="83"/>
      <c r="F975" s="83"/>
      <c r="G975" s="83"/>
      <c r="H975" s="83"/>
      <c r="I975" s="84"/>
    </row>
    <row r="976" spans="1:9" ht="15.75">
      <c r="A976" s="76" t="s">
        <v>10</v>
      </c>
      <c r="B976" s="76" t="s">
        <v>407</v>
      </c>
      <c r="C976" s="76" t="s">
        <v>8</v>
      </c>
      <c r="D976" s="150"/>
      <c r="E976" s="151" t="s">
        <v>11</v>
      </c>
      <c r="F976" s="77" t="s">
        <v>404</v>
      </c>
      <c r="G976" s="78" t="s">
        <v>12</v>
      </c>
      <c r="H976" s="76" t="s">
        <v>13</v>
      </c>
      <c r="I976" s="78" t="s">
        <v>14</v>
      </c>
    </row>
    <row r="977" spans="1:9" ht="25.5">
      <c r="A977" s="152" t="s">
        <v>445</v>
      </c>
      <c r="B977" s="153" t="s">
        <v>1341</v>
      </c>
      <c r="C977" s="154">
        <v>88247</v>
      </c>
      <c r="D977" s="149"/>
      <c r="E977" s="148" t="s">
        <v>70</v>
      </c>
      <c r="F977" s="75" t="s">
        <v>33</v>
      </c>
      <c r="G977" s="85">
        <v>0.5</v>
      </c>
      <c r="H977" s="175">
        <v>20.82</v>
      </c>
      <c r="I977" s="86">
        <f>IF(H977=" ",0,ROUND(G977*H977,2))</f>
        <v>10.41</v>
      </c>
    </row>
    <row r="978" spans="1:9" ht="25.5">
      <c r="A978" s="155" t="s">
        <v>445</v>
      </c>
      <c r="B978" s="28" t="s">
        <v>1341</v>
      </c>
      <c r="C978" s="26">
        <v>88264</v>
      </c>
      <c r="D978" s="149"/>
      <c r="E978" s="149" t="s">
        <v>50</v>
      </c>
      <c r="F978" s="75" t="s">
        <v>33</v>
      </c>
      <c r="G978" s="85">
        <v>0.5</v>
      </c>
      <c r="H978" s="175">
        <v>25.61</v>
      </c>
      <c r="I978" s="86">
        <f t="shared" ref="I978:I980" si="87">IF(H978=" ",0,ROUND(G978*H978,2))</f>
        <v>12.81</v>
      </c>
    </row>
    <row r="979" spans="1:9">
      <c r="A979" s="155" t="s">
        <v>408</v>
      </c>
      <c r="B979" s="28" t="s">
        <v>406</v>
      </c>
      <c r="C979" s="26"/>
      <c r="D979" s="149"/>
      <c r="E979" s="187" t="s">
        <v>1186</v>
      </c>
      <c r="F979" s="75" t="s">
        <v>724</v>
      </c>
      <c r="G979" s="85">
        <v>1</v>
      </c>
      <c r="H979" s="175">
        <v>97.793333333333337</v>
      </c>
      <c r="I979" s="86">
        <f t="shared" si="87"/>
        <v>97.79</v>
      </c>
    </row>
    <row r="980" spans="1:9">
      <c r="A980" s="155" t="s">
        <v>408</v>
      </c>
      <c r="B980" s="28" t="s">
        <v>406</v>
      </c>
      <c r="C980" s="26"/>
      <c r="D980" s="149"/>
      <c r="E980" s="187" t="s">
        <v>1187</v>
      </c>
      <c r="F980" s="75" t="s">
        <v>724</v>
      </c>
      <c r="G980" s="85">
        <v>2</v>
      </c>
      <c r="H980" s="175">
        <v>15.946666666666665</v>
      </c>
      <c r="I980" s="86">
        <f t="shared" si="87"/>
        <v>31.89</v>
      </c>
    </row>
    <row r="981" spans="1:9">
      <c r="A981" s="87"/>
      <c r="B981" s="80"/>
      <c r="C981" s="80"/>
      <c r="D981" s="80"/>
      <c r="E981" s="88"/>
      <c r="F981" s="89"/>
      <c r="G981" s="6"/>
      <c r="H981" s="90"/>
      <c r="I981" s="91"/>
    </row>
    <row r="982" spans="1:9">
      <c r="A982" s="92" t="s">
        <v>15</v>
      </c>
      <c r="B982" s="81"/>
      <c r="C982" s="4"/>
      <c r="D982" s="80"/>
      <c r="E982" s="88"/>
      <c r="F982" s="5"/>
      <c r="G982" s="3"/>
      <c r="H982" s="93"/>
      <c r="I982" s="94"/>
    </row>
    <row r="983" spans="1:9">
      <c r="A983" s="95"/>
      <c r="B983" s="96"/>
      <c r="C983" s="97"/>
      <c r="D983" s="97"/>
      <c r="E983" s="327" t="s">
        <v>16</v>
      </c>
      <c r="F983" s="327"/>
      <c r="G983" s="327"/>
      <c r="H983" s="327"/>
      <c r="I983" s="98">
        <f>SUM(I977:I980)</f>
        <v>152.9</v>
      </c>
    </row>
    <row r="986" spans="1:9" ht="75" customHeight="1">
      <c r="A986" s="158"/>
      <c r="B986" s="160"/>
      <c r="C986" s="99" t="s">
        <v>1037</v>
      </c>
      <c r="D986" s="328" t="s">
        <v>1189</v>
      </c>
      <c r="E986" s="329"/>
      <c r="F986" s="329"/>
      <c r="G986" s="330"/>
      <c r="H986" s="196" t="s">
        <v>724</v>
      </c>
      <c r="I986" s="184">
        <f>I994</f>
        <v>188.33</v>
      </c>
    </row>
    <row r="987" spans="1:9">
      <c r="A987" s="159"/>
      <c r="B987" s="79"/>
      <c r="C987" s="82"/>
      <c r="D987" s="82"/>
      <c r="E987" s="83"/>
      <c r="F987" s="83"/>
      <c r="G987" s="83"/>
      <c r="H987" s="83"/>
      <c r="I987" s="84"/>
    </row>
    <row r="988" spans="1:9" ht="15.75">
      <c r="A988" s="76" t="s">
        <v>10</v>
      </c>
      <c r="B988" s="76" t="s">
        <v>407</v>
      </c>
      <c r="C988" s="76" t="s">
        <v>8</v>
      </c>
      <c r="D988" s="150"/>
      <c r="E988" s="151" t="s">
        <v>11</v>
      </c>
      <c r="F988" s="77" t="s">
        <v>404</v>
      </c>
      <c r="G988" s="78" t="s">
        <v>12</v>
      </c>
      <c r="H988" s="76" t="s">
        <v>13</v>
      </c>
      <c r="I988" s="78" t="s">
        <v>14</v>
      </c>
    </row>
    <row r="989" spans="1:9" ht="25.5">
      <c r="A989" s="152" t="s">
        <v>445</v>
      </c>
      <c r="B989" s="153" t="s">
        <v>1341</v>
      </c>
      <c r="C989" s="154">
        <v>88247</v>
      </c>
      <c r="D989" s="149"/>
      <c r="E989" s="148" t="s">
        <v>70</v>
      </c>
      <c r="F989" s="75" t="s">
        <v>33</v>
      </c>
      <c r="G989" s="85">
        <v>0.5</v>
      </c>
      <c r="H989" s="175">
        <v>20.82</v>
      </c>
      <c r="I989" s="86">
        <f>IF(H989=" ",0,ROUND(G989*H989,2))</f>
        <v>10.41</v>
      </c>
    </row>
    <row r="990" spans="1:9" ht="25.5">
      <c r="A990" s="155" t="s">
        <v>445</v>
      </c>
      <c r="B990" s="28" t="s">
        <v>1341</v>
      </c>
      <c r="C990" s="26">
        <v>88264</v>
      </c>
      <c r="D990" s="149"/>
      <c r="E990" s="149" t="s">
        <v>50</v>
      </c>
      <c r="F990" s="75" t="s">
        <v>33</v>
      </c>
      <c r="G990" s="85">
        <v>0.5</v>
      </c>
      <c r="H990" s="175">
        <v>25.61</v>
      </c>
      <c r="I990" s="86">
        <f t="shared" ref="I990:I991" si="88">IF(H990=" ",0,ROUND(G990*H990,2))</f>
        <v>12.81</v>
      </c>
    </row>
    <row r="991" spans="1:9" ht="25.5">
      <c r="A991" s="155" t="s">
        <v>408</v>
      </c>
      <c r="B991" s="28" t="s">
        <v>406</v>
      </c>
      <c r="C991" s="26"/>
      <c r="D991" s="149"/>
      <c r="E991" s="187" t="s">
        <v>1190</v>
      </c>
      <c r="F991" s="75" t="s">
        <v>724</v>
      </c>
      <c r="G991" s="85">
        <v>1</v>
      </c>
      <c r="H991" s="175">
        <v>165.11</v>
      </c>
      <c r="I991" s="86">
        <f t="shared" si="88"/>
        <v>165.11</v>
      </c>
    </row>
    <row r="992" spans="1:9">
      <c r="A992" s="87"/>
      <c r="B992" s="80"/>
      <c r="C992" s="80"/>
      <c r="D992" s="80"/>
      <c r="E992" s="88"/>
      <c r="F992" s="89"/>
      <c r="G992" s="6"/>
      <c r="H992" s="90"/>
      <c r="I992" s="91"/>
    </row>
    <row r="993" spans="1:9">
      <c r="A993" s="92" t="s">
        <v>15</v>
      </c>
      <c r="B993" s="81"/>
      <c r="C993" s="4"/>
      <c r="D993" s="80"/>
      <c r="E993" s="88"/>
      <c r="F993" s="5"/>
      <c r="G993" s="3"/>
      <c r="H993" s="93"/>
      <c r="I993" s="94"/>
    </row>
    <row r="994" spans="1:9">
      <c r="A994" s="95"/>
      <c r="B994" s="96"/>
      <c r="C994" s="97"/>
      <c r="D994" s="97"/>
      <c r="E994" s="327" t="s">
        <v>16</v>
      </c>
      <c r="F994" s="327"/>
      <c r="G994" s="327"/>
      <c r="H994" s="327"/>
      <c r="I994" s="98">
        <f>SUM(I989:I991)</f>
        <v>188.33</v>
      </c>
    </row>
    <row r="997" spans="1:9" ht="30" customHeight="1">
      <c r="A997" s="158"/>
      <c r="B997" s="160"/>
      <c r="C997" s="99" t="s">
        <v>1038</v>
      </c>
      <c r="D997" s="328" t="s">
        <v>1192</v>
      </c>
      <c r="E997" s="329"/>
      <c r="F997" s="329"/>
      <c r="G997" s="330"/>
      <c r="H997" s="196" t="s">
        <v>724</v>
      </c>
      <c r="I997" s="184">
        <f>I1006</f>
        <v>214.38</v>
      </c>
    </row>
    <row r="998" spans="1:9">
      <c r="A998" s="159"/>
      <c r="B998" s="79"/>
      <c r="C998" s="82"/>
      <c r="D998" s="82"/>
      <c r="E998" s="83"/>
      <c r="F998" s="83"/>
      <c r="G998" s="83"/>
      <c r="H998" s="83"/>
      <c r="I998" s="84"/>
    </row>
    <row r="999" spans="1:9" ht="15.75">
      <c r="A999" s="76" t="s">
        <v>10</v>
      </c>
      <c r="B999" s="76" t="s">
        <v>407</v>
      </c>
      <c r="C999" s="76" t="s">
        <v>8</v>
      </c>
      <c r="D999" s="150"/>
      <c r="E999" s="151" t="s">
        <v>11</v>
      </c>
      <c r="F999" s="77" t="s">
        <v>404</v>
      </c>
      <c r="G999" s="78" t="s">
        <v>12</v>
      </c>
      <c r="H999" s="76" t="s">
        <v>13</v>
      </c>
      <c r="I999" s="78" t="s">
        <v>14</v>
      </c>
    </row>
    <row r="1000" spans="1:9" ht="25.5">
      <c r="A1000" s="152" t="s">
        <v>445</v>
      </c>
      <c r="B1000" s="153" t="s">
        <v>1341</v>
      </c>
      <c r="C1000" s="154">
        <v>88247</v>
      </c>
      <c r="D1000" s="149"/>
      <c r="E1000" s="148" t="s">
        <v>70</v>
      </c>
      <c r="F1000" s="75" t="s">
        <v>33</v>
      </c>
      <c r="G1000" s="85">
        <v>0.5</v>
      </c>
      <c r="H1000" s="175">
        <v>20.82</v>
      </c>
      <c r="I1000" s="86">
        <f>IF(H1000=" ",0,ROUND(G1000*H1000,2))</f>
        <v>10.41</v>
      </c>
    </row>
    <row r="1001" spans="1:9" ht="25.5">
      <c r="A1001" s="155" t="s">
        <v>445</v>
      </c>
      <c r="B1001" s="28" t="s">
        <v>1341</v>
      </c>
      <c r="C1001" s="26">
        <v>88264</v>
      </c>
      <c r="D1001" s="149"/>
      <c r="E1001" s="149" t="s">
        <v>50</v>
      </c>
      <c r="F1001" s="75" t="s">
        <v>33</v>
      </c>
      <c r="G1001" s="85">
        <v>0.5</v>
      </c>
      <c r="H1001" s="175">
        <v>25.61</v>
      </c>
      <c r="I1001" s="86">
        <f t="shared" ref="I1001:I1003" si="89">IF(H1001=" ",0,ROUND(G1001*H1001,2))</f>
        <v>12.81</v>
      </c>
    </row>
    <row r="1002" spans="1:9" ht="25.5">
      <c r="A1002" s="155" t="s">
        <v>408</v>
      </c>
      <c r="B1002" s="28" t="s">
        <v>406</v>
      </c>
      <c r="C1002" s="26"/>
      <c r="D1002" s="149"/>
      <c r="E1002" s="187" t="s">
        <v>1193</v>
      </c>
      <c r="F1002" s="75" t="s">
        <v>724</v>
      </c>
      <c r="G1002" s="85">
        <v>1</v>
      </c>
      <c r="H1002" s="175">
        <v>124.15333333333332</v>
      </c>
      <c r="I1002" s="86">
        <f t="shared" si="89"/>
        <v>124.15</v>
      </c>
    </row>
    <row r="1003" spans="1:9" ht="25.5">
      <c r="A1003" s="155" t="s">
        <v>408</v>
      </c>
      <c r="B1003" s="28" t="s">
        <v>406</v>
      </c>
      <c r="C1003" s="26"/>
      <c r="D1003" s="149"/>
      <c r="E1003" s="187" t="s">
        <v>1194</v>
      </c>
      <c r="F1003" s="75" t="s">
        <v>724</v>
      </c>
      <c r="G1003" s="85">
        <v>1</v>
      </c>
      <c r="H1003" s="175">
        <v>67.013333333333335</v>
      </c>
      <c r="I1003" s="86">
        <f t="shared" si="89"/>
        <v>67.010000000000005</v>
      </c>
    </row>
    <row r="1004" spans="1:9">
      <c r="A1004" s="87"/>
      <c r="B1004" s="80"/>
      <c r="C1004" s="80"/>
      <c r="D1004" s="80"/>
      <c r="E1004" s="88"/>
      <c r="F1004" s="89"/>
      <c r="G1004" s="6"/>
      <c r="H1004" s="90"/>
      <c r="I1004" s="91"/>
    </row>
    <row r="1005" spans="1:9">
      <c r="A1005" s="92" t="s">
        <v>15</v>
      </c>
      <c r="B1005" s="81"/>
      <c r="C1005" s="4"/>
      <c r="D1005" s="80"/>
      <c r="E1005" s="88"/>
      <c r="F1005" s="5"/>
      <c r="G1005" s="3"/>
      <c r="H1005" s="93"/>
      <c r="I1005" s="94"/>
    </row>
    <row r="1006" spans="1:9">
      <c r="A1006" s="95"/>
      <c r="B1006" s="96"/>
      <c r="C1006" s="97"/>
      <c r="D1006" s="97"/>
      <c r="E1006" s="327" t="s">
        <v>16</v>
      </c>
      <c r="F1006" s="327"/>
      <c r="G1006" s="327"/>
      <c r="H1006" s="327"/>
      <c r="I1006" s="98">
        <f>SUM(I1000:I1003)</f>
        <v>214.38</v>
      </c>
    </row>
    <row r="1009" spans="1:9" ht="30" customHeight="1">
      <c r="A1009" s="158"/>
      <c r="B1009" s="160"/>
      <c r="C1009" s="99" t="s">
        <v>1039</v>
      </c>
      <c r="D1009" s="328" t="s">
        <v>1196</v>
      </c>
      <c r="E1009" s="329"/>
      <c r="F1009" s="329"/>
      <c r="G1009" s="330"/>
      <c r="H1009" s="196" t="s">
        <v>724</v>
      </c>
      <c r="I1009" s="184">
        <f>I1018</f>
        <v>239.95999999999998</v>
      </c>
    </row>
    <row r="1010" spans="1:9">
      <c r="A1010" s="159"/>
      <c r="B1010" s="79"/>
      <c r="C1010" s="82"/>
      <c r="D1010" s="82"/>
      <c r="E1010" s="83"/>
      <c r="F1010" s="83"/>
      <c r="G1010" s="83"/>
      <c r="H1010" s="83"/>
      <c r="I1010" s="84"/>
    </row>
    <row r="1011" spans="1:9" ht="15.75">
      <c r="A1011" s="76" t="s">
        <v>10</v>
      </c>
      <c r="B1011" s="76" t="s">
        <v>407</v>
      </c>
      <c r="C1011" s="76" t="s">
        <v>8</v>
      </c>
      <c r="D1011" s="150"/>
      <c r="E1011" s="151" t="s">
        <v>11</v>
      </c>
      <c r="F1011" s="77" t="s">
        <v>404</v>
      </c>
      <c r="G1011" s="78" t="s">
        <v>12</v>
      </c>
      <c r="H1011" s="76" t="s">
        <v>13</v>
      </c>
      <c r="I1011" s="78" t="s">
        <v>14</v>
      </c>
    </row>
    <row r="1012" spans="1:9" ht="25.5">
      <c r="A1012" s="152" t="s">
        <v>445</v>
      </c>
      <c r="B1012" s="153" t="s">
        <v>1341</v>
      </c>
      <c r="C1012" s="154">
        <v>88247</v>
      </c>
      <c r="D1012" s="149"/>
      <c r="E1012" s="148" t="s">
        <v>70</v>
      </c>
      <c r="F1012" s="75" t="s">
        <v>33</v>
      </c>
      <c r="G1012" s="85">
        <v>0.5</v>
      </c>
      <c r="H1012" s="175">
        <v>20.82</v>
      </c>
      <c r="I1012" s="86">
        <f>IF(H1012=" ",0,ROUND(G1012*H1012,2))</f>
        <v>10.41</v>
      </c>
    </row>
    <row r="1013" spans="1:9" ht="25.5">
      <c r="A1013" s="155" t="s">
        <v>445</v>
      </c>
      <c r="B1013" s="28" t="s">
        <v>1341</v>
      </c>
      <c r="C1013" s="26">
        <v>88264</v>
      </c>
      <c r="D1013" s="149"/>
      <c r="E1013" s="149" t="s">
        <v>50</v>
      </c>
      <c r="F1013" s="75" t="s">
        <v>33</v>
      </c>
      <c r="G1013" s="85">
        <v>0.5</v>
      </c>
      <c r="H1013" s="175">
        <v>25.61</v>
      </c>
      <c r="I1013" s="86">
        <f t="shared" ref="I1013:I1015" si="90">IF(H1013=" ",0,ROUND(G1013*H1013,2))</f>
        <v>12.81</v>
      </c>
    </row>
    <row r="1014" spans="1:9" ht="25.5">
      <c r="A1014" s="155" t="s">
        <v>408</v>
      </c>
      <c r="B1014" s="28" t="s">
        <v>406</v>
      </c>
      <c r="C1014" s="26"/>
      <c r="D1014" s="149"/>
      <c r="E1014" s="187" t="s">
        <v>1197</v>
      </c>
      <c r="F1014" s="75" t="s">
        <v>724</v>
      </c>
      <c r="G1014" s="85">
        <v>1</v>
      </c>
      <c r="H1014" s="175">
        <v>149.72999999999999</v>
      </c>
      <c r="I1014" s="86">
        <f t="shared" si="90"/>
        <v>149.72999999999999</v>
      </c>
    </row>
    <row r="1015" spans="1:9" ht="25.5">
      <c r="A1015" s="155" t="s">
        <v>408</v>
      </c>
      <c r="B1015" s="28" t="s">
        <v>406</v>
      </c>
      <c r="C1015" s="26"/>
      <c r="D1015" s="149"/>
      <c r="E1015" s="187" t="s">
        <v>1194</v>
      </c>
      <c r="F1015" s="75" t="s">
        <v>724</v>
      </c>
      <c r="G1015" s="85">
        <v>1</v>
      </c>
      <c r="H1015" s="175">
        <v>67.013333333333335</v>
      </c>
      <c r="I1015" s="86">
        <f t="shared" si="90"/>
        <v>67.010000000000005</v>
      </c>
    </row>
    <row r="1016" spans="1:9">
      <c r="A1016" s="87"/>
      <c r="B1016" s="80"/>
      <c r="C1016" s="80"/>
      <c r="D1016" s="80"/>
      <c r="E1016" s="88"/>
      <c r="F1016" s="89"/>
      <c r="G1016" s="6"/>
      <c r="H1016" s="90"/>
      <c r="I1016" s="91"/>
    </row>
    <row r="1017" spans="1:9">
      <c r="A1017" s="92" t="s">
        <v>15</v>
      </c>
      <c r="B1017" s="81"/>
      <c r="C1017" s="4"/>
      <c r="D1017" s="80"/>
      <c r="E1017" s="88"/>
      <c r="F1017" s="5"/>
      <c r="G1017" s="3"/>
      <c r="H1017" s="93"/>
      <c r="I1017" s="94"/>
    </row>
    <row r="1018" spans="1:9">
      <c r="A1018" s="95"/>
      <c r="B1018" s="96"/>
      <c r="C1018" s="97"/>
      <c r="D1018" s="97"/>
      <c r="E1018" s="327" t="s">
        <v>16</v>
      </c>
      <c r="F1018" s="327"/>
      <c r="G1018" s="327"/>
      <c r="H1018" s="327"/>
      <c r="I1018" s="98">
        <f>SUM(I1012:I1015)</f>
        <v>239.95999999999998</v>
      </c>
    </row>
    <row r="1021" spans="1:9" ht="30" customHeight="1">
      <c r="A1021" s="158"/>
      <c r="B1021" s="160"/>
      <c r="C1021" s="99" t="s">
        <v>1040</v>
      </c>
      <c r="D1021" s="328" t="s">
        <v>1199</v>
      </c>
      <c r="E1021" s="329"/>
      <c r="F1021" s="329"/>
      <c r="G1021" s="330"/>
      <c r="H1021" s="196" t="s">
        <v>724</v>
      </c>
      <c r="I1021" s="184">
        <f>I1029</f>
        <v>135.16</v>
      </c>
    </row>
    <row r="1022" spans="1:9">
      <c r="A1022" s="159"/>
      <c r="B1022" s="79"/>
      <c r="C1022" s="82"/>
      <c r="D1022" s="82"/>
      <c r="E1022" s="83"/>
      <c r="F1022" s="83"/>
      <c r="G1022" s="83"/>
      <c r="H1022" s="83"/>
      <c r="I1022" s="84"/>
    </row>
    <row r="1023" spans="1:9" ht="15.75">
      <c r="A1023" s="76" t="s">
        <v>10</v>
      </c>
      <c r="B1023" s="76" t="s">
        <v>407</v>
      </c>
      <c r="C1023" s="76" t="s">
        <v>8</v>
      </c>
      <c r="D1023" s="150"/>
      <c r="E1023" s="151" t="s">
        <v>11</v>
      </c>
      <c r="F1023" s="77" t="s">
        <v>404</v>
      </c>
      <c r="G1023" s="78" t="s">
        <v>12</v>
      </c>
      <c r="H1023" s="76" t="s">
        <v>13</v>
      </c>
      <c r="I1023" s="78" t="s">
        <v>14</v>
      </c>
    </row>
    <row r="1024" spans="1:9" ht="25.5">
      <c r="A1024" s="152" t="s">
        <v>445</v>
      </c>
      <c r="B1024" s="153" t="s">
        <v>1341</v>
      </c>
      <c r="C1024" s="154">
        <v>88247</v>
      </c>
      <c r="D1024" s="149"/>
      <c r="E1024" s="148" t="s">
        <v>70</v>
      </c>
      <c r="F1024" s="75" t="s">
        <v>33</v>
      </c>
      <c r="G1024" s="85">
        <v>0.7</v>
      </c>
      <c r="H1024" s="175">
        <v>20.82</v>
      </c>
      <c r="I1024" s="86">
        <f>IF(H1024=" ",0,ROUND(G1024*H1024,2))</f>
        <v>14.57</v>
      </c>
    </row>
    <row r="1025" spans="1:9" ht="25.5">
      <c r="A1025" s="155" t="s">
        <v>445</v>
      </c>
      <c r="B1025" s="28" t="s">
        <v>1341</v>
      </c>
      <c r="C1025" s="26">
        <v>88264</v>
      </c>
      <c r="D1025" s="149"/>
      <c r="E1025" s="149" t="s">
        <v>50</v>
      </c>
      <c r="F1025" s="75" t="s">
        <v>33</v>
      </c>
      <c r="G1025" s="85">
        <v>0.7</v>
      </c>
      <c r="H1025" s="175">
        <v>25.61</v>
      </c>
      <c r="I1025" s="86">
        <f t="shared" ref="I1025:I1026" si="91">IF(H1025=" ",0,ROUND(G1025*H1025,2))</f>
        <v>17.93</v>
      </c>
    </row>
    <row r="1026" spans="1:9">
      <c r="A1026" s="155" t="s">
        <v>408</v>
      </c>
      <c r="B1026" s="28" t="s">
        <v>406</v>
      </c>
      <c r="C1026" s="26"/>
      <c r="D1026" s="149"/>
      <c r="E1026" s="187" t="s">
        <v>1200</v>
      </c>
      <c r="F1026" s="75" t="s">
        <v>724</v>
      </c>
      <c r="G1026" s="85">
        <v>1</v>
      </c>
      <c r="H1026" s="175">
        <v>102.66333333333334</v>
      </c>
      <c r="I1026" s="86">
        <f t="shared" si="91"/>
        <v>102.66</v>
      </c>
    </row>
    <row r="1027" spans="1:9">
      <c r="A1027" s="87"/>
      <c r="B1027" s="80"/>
      <c r="C1027" s="80"/>
      <c r="D1027" s="80"/>
      <c r="E1027" s="88"/>
      <c r="F1027" s="89"/>
      <c r="G1027" s="6"/>
      <c r="H1027" s="90"/>
      <c r="I1027" s="91"/>
    </row>
    <row r="1028" spans="1:9">
      <c r="A1028" s="92" t="s">
        <v>15</v>
      </c>
      <c r="B1028" s="81"/>
      <c r="C1028" s="4"/>
      <c r="D1028" s="80"/>
      <c r="E1028" s="88"/>
      <c r="F1028" s="5"/>
      <c r="G1028" s="3"/>
      <c r="H1028" s="93"/>
      <c r="I1028" s="94"/>
    </row>
    <row r="1029" spans="1:9">
      <c r="A1029" s="95"/>
      <c r="B1029" s="96"/>
      <c r="C1029" s="97"/>
      <c r="D1029" s="97"/>
      <c r="E1029" s="327" t="s">
        <v>16</v>
      </c>
      <c r="F1029" s="327"/>
      <c r="G1029" s="327"/>
      <c r="H1029" s="327"/>
      <c r="I1029" s="98">
        <f>SUM(I1024:I1026)</f>
        <v>135.16</v>
      </c>
    </row>
    <row r="1032" spans="1:9" ht="30" customHeight="1">
      <c r="A1032" s="158"/>
      <c r="B1032" s="160"/>
      <c r="C1032" s="99" t="s">
        <v>1041</v>
      </c>
      <c r="D1032" s="328" t="s">
        <v>1202</v>
      </c>
      <c r="E1032" s="329"/>
      <c r="F1032" s="329"/>
      <c r="G1032" s="330"/>
      <c r="H1032" s="196" t="s">
        <v>724</v>
      </c>
      <c r="I1032" s="184">
        <f>I1040</f>
        <v>338.68</v>
      </c>
    </row>
    <row r="1033" spans="1:9">
      <c r="A1033" s="159"/>
      <c r="B1033" s="79"/>
      <c r="C1033" s="82"/>
      <c r="D1033" s="82"/>
      <c r="E1033" s="83"/>
      <c r="F1033" s="83"/>
      <c r="G1033" s="83"/>
      <c r="H1033" s="83"/>
      <c r="I1033" s="84"/>
    </row>
    <row r="1034" spans="1:9" ht="15.75">
      <c r="A1034" s="76" t="s">
        <v>10</v>
      </c>
      <c r="B1034" s="76" t="s">
        <v>407</v>
      </c>
      <c r="C1034" s="76" t="s">
        <v>8</v>
      </c>
      <c r="D1034" s="150"/>
      <c r="E1034" s="151" t="s">
        <v>11</v>
      </c>
      <c r="F1034" s="77" t="s">
        <v>404</v>
      </c>
      <c r="G1034" s="78" t="s">
        <v>12</v>
      </c>
      <c r="H1034" s="76" t="s">
        <v>13</v>
      </c>
      <c r="I1034" s="78" t="s">
        <v>14</v>
      </c>
    </row>
    <row r="1035" spans="1:9" ht="25.5">
      <c r="A1035" s="152" t="s">
        <v>445</v>
      </c>
      <c r="B1035" s="153" t="s">
        <v>1341</v>
      </c>
      <c r="C1035" s="154">
        <v>88247</v>
      </c>
      <c r="D1035" s="149"/>
      <c r="E1035" s="148" t="s">
        <v>70</v>
      </c>
      <c r="F1035" s="75" t="s">
        <v>33</v>
      </c>
      <c r="G1035" s="85">
        <v>0.7</v>
      </c>
      <c r="H1035" s="175">
        <v>20.82</v>
      </c>
      <c r="I1035" s="86">
        <f>IF(H1035=" ",0,ROUND(G1035*H1035,2))</f>
        <v>14.57</v>
      </c>
    </row>
    <row r="1036" spans="1:9" ht="25.5">
      <c r="A1036" s="155" t="s">
        <v>445</v>
      </c>
      <c r="B1036" s="28" t="s">
        <v>1341</v>
      </c>
      <c r="C1036" s="26">
        <v>88264</v>
      </c>
      <c r="D1036" s="149"/>
      <c r="E1036" s="149" t="s">
        <v>50</v>
      </c>
      <c r="F1036" s="75" t="s">
        <v>33</v>
      </c>
      <c r="G1036" s="85">
        <v>0.7</v>
      </c>
      <c r="H1036" s="175">
        <v>25.61</v>
      </c>
      <c r="I1036" s="86">
        <f t="shared" ref="I1036:I1037" si="92">IF(H1036=" ",0,ROUND(G1036*H1036,2))</f>
        <v>17.93</v>
      </c>
    </row>
    <row r="1037" spans="1:9">
      <c r="A1037" s="155" t="s">
        <v>408</v>
      </c>
      <c r="B1037" s="28" t="s">
        <v>406</v>
      </c>
      <c r="C1037" s="26"/>
      <c r="D1037" s="149"/>
      <c r="E1037" s="187" t="s">
        <v>1203</v>
      </c>
      <c r="F1037" s="75" t="s">
        <v>724</v>
      </c>
      <c r="G1037" s="85">
        <v>1</v>
      </c>
      <c r="H1037" s="175">
        <v>306.18333333333334</v>
      </c>
      <c r="I1037" s="86">
        <f t="shared" si="92"/>
        <v>306.18</v>
      </c>
    </row>
    <row r="1038" spans="1:9">
      <c r="A1038" s="87"/>
      <c r="B1038" s="80"/>
      <c r="C1038" s="80"/>
      <c r="D1038" s="80"/>
      <c r="E1038" s="88"/>
      <c r="F1038" s="89"/>
      <c r="G1038" s="6"/>
      <c r="H1038" s="90"/>
      <c r="I1038" s="91"/>
    </row>
    <row r="1039" spans="1:9">
      <c r="A1039" s="92" t="s">
        <v>15</v>
      </c>
      <c r="B1039" s="81"/>
      <c r="C1039" s="4"/>
      <c r="D1039" s="80"/>
      <c r="E1039" s="88"/>
      <c r="F1039" s="5"/>
      <c r="G1039" s="3"/>
      <c r="H1039" s="93"/>
      <c r="I1039" s="94"/>
    </row>
    <row r="1040" spans="1:9">
      <c r="A1040" s="95"/>
      <c r="B1040" s="96"/>
      <c r="C1040" s="97"/>
      <c r="D1040" s="97"/>
      <c r="E1040" s="327" t="s">
        <v>16</v>
      </c>
      <c r="F1040" s="327"/>
      <c r="G1040" s="327"/>
      <c r="H1040" s="327"/>
      <c r="I1040" s="98">
        <f>SUM(I1035:I1037)</f>
        <v>338.68</v>
      </c>
    </row>
    <row r="1043" spans="1:9" ht="30" customHeight="1">
      <c r="A1043" s="158"/>
      <c r="B1043" s="160"/>
      <c r="C1043" s="99" t="s">
        <v>1043</v>
      </c>
      <c r="D1043" s="328" t="s">
        <v>1354</v>
      </c>
      <c r="E1043" s="329"/>
      <c r="F1043" s="329"/>
      <c r="G1043" s="330"/>
      <c r="H1043" s="196" t="s">
        <v>724</v>
      </c>
      <c r="I1043" s="184">
        <f>I1052</f>
        <v>80.990000000000009</v>
      </c>
    </row>
    <row r="1044" spans="1:9">
      <c r="A1044" s="159"/>
      <c r="B1044" s="79"/>
      <c r="C1044" s="82"/>
      <c r="D1044" s="82"/>
      <c r="E1044" s="83"/>
      <c r="F1044" s="83"/>
      <c r="G1044" s="83"/>
      <c r="H1044" s="83"/>
      <c r="I1044" s="84"/>
    </row>
    <row r="1045" spans="1:9" ht="15.75">
      <c r="A1045" s="76" t="s">
        <v>10</v>
      </c>
      <c r="B1045" s="76" t="s">
        <v>407</v>
      </c>
      <c r="C1045" s="76" t="s">
        <v>8</v>
      </c>
      <c r="D1045" s="150"/>
      <c r="E1045" s="151" t="s">
        <v>11</v>
      </c>
      <c r="F1045" s="77" t="s">
        <v>404</v>
      </c>
      <c r="G1045" s="78" t="s">
        <v>12</v>
      </c>
      <c r="H1045" s="76" t="s">
        <v>13</v>
      </c>
      <c r="I1045" s="78" t="s">
        <v>14</v>
      </c>
    </row>
    <row r="1046" spans="1:9" ht="25.5">
      <c r="A1046" s="152" t="s">
        <v>445</v>
      </c>
      <c r="B1046" s="153" t="s">
        <v>1341</v>
      </c>
      <c r="C1046" s="154">
        <v>88247</v>
      </c>
      <c r="D1046" s="149"/>
      <c r="E1046" s="148" t="s">
        <v>70</v>
      </c>
      <c r="F1046" s="75" t="s">
        <v>33</v>
      </c>
      <c r="G1046" s="85">
        <v>0.3</v>
      </c>
      <c r="H1046" s="175">
        <v>20.82</v>
      </c>
      <c r="I1046" s="86">
        <f>IF(H1046=" ",0,ROUND(G1046*H1046,2))</f>
        <v>6.25</v>
      </c>
    </row>
    <row r="1047" spans="1:9" ht="25.5">
      <c r="A1047" s="155" t="s">
        <v>445</v>
      </c>
      <c r="B1047" s="28" t="s">
        <v>1341</v>
      </c>
      <c r="C1047" s="26">
        <v>88264</v>
      </c>
      <c r="D1047" s="149"/>
      <c r="E1047" s="149" t="s">
        <v>50</v>
      </c>
      <c r="F1047" s="75" t="s">
        <v>33</v>
      </c>
      <c r="G1047" s="85">
        <v>0.3</v>
      </c>
      <c r="H1047" s="175">
        <v>25.61</v>
      </c>
      <c r="I1047" s="86">
        <f t="shared" ref="I1047:I1049" si="93">IF(H1047=" ",0,ROUND(G1047*H1047,2))</f>
        <v>7.68</v>
      </c>
    </row>
    <row r="1048" spans="1:9">
      <c r="A1048" s="155" t="s">
        <v>408</v>
      </c>
      <c r="B1048" s="28" t="s">
        <v>406</v>
      </c>
      <c r="C1048" s="26"/>
      <c r="D1048" s="149"/>
      <c r="E1048" s="187" t="s">
        <v>1205</v>
      </c>
      <c r="F1048" s="75" t="s">
        <v>724</v>
      </c>
      <c r="G1048" s="85">
        <v>1</v>
      </c>
      <c r="H1048" s="175">
        <v>23.416666666666668</v>
      </c>
      <c r="I1048" s="86">
        <f t="shared" ref="I1048" si="94">IF(H1048=" ",0,ROUND(G1048*H1048,2))</f>
        <v>23.42</v>
      </c>
    </row>
    <row r="1049" spans="1:9" ht="25.5">
      <c r="A1049" s="155" t="s">
        <v>408</v>
      </c>
      <c r="B1049" s="28" t="s">
        <v>406</v>
      </c>
      <c r="C1049" s="26"/>
      <c r="D1049" s="149"/>
      <c r="E1049" s="187" t="s">
        <v>1206</v>
      </c>
      <c r="F1049" s="75" t="s">
        <v>724</v>
      </c>
      <c r="G1049" s="85">
        <v>1</v>
      </c>
      <c r="H1049" s="175">
        <v>43.640000000000008</v>
      </c>
      <c r="I1049" s="86">
        <f t="shared" si="93"/>
        <v>43.64</v>
      </c>
    </row>
    <row r="1050" spans="1:9">
      <c r="A1050" s="87"/>
      <c r="B1050" s="80"/>
      <c r="C1050" s="80"/>
      <c r="D1050" s="80"/>
      <c r="E1050" s="88"/>
      <c r="F1050" s="89"/>
      <c r="G1050" s="6"/>
      <c r="H1050" s="90"/>
      <c r="I1050" s="91"/>
    </row>
    <row r="1051" spans="1:9">
      <c r="A1051" s="92" t="s">
        <v>15</v>
      </c>
      <c r="B1051" s="81"/>
      <c r="C1051" s="4"/>
      <c r="D1051" s="80"/>
      <c r="E1051" s="88"/>
      <c r="F1051" s="5"/>
      <c r="G1051" s="3"/>
      <c r="H1051" s="93"/>
      <c r="I1051" s="94"/>
    </row>
    <row r="1052" spans="1:9">
      <c r="A1052" s="95"/>
      <c r="B1052" s="96"/>
      <c r="C1052" s="97"/>
      <c r="D1052" s="97"/>
      <c r="E1052" s="327" t="s">
        <v>16</v>
      </c>
      <c r="F1052" s="327"/>
      <c r="G1052" s="327"/>
      <c r="H1052" s="327"/>
      <c r="I1052" s="98">
        <f>SUM(I1046:I1049)</f>
        <v>80.990000000000009</v>
      </c>
    </row>
    <row r="1055" spans="1:9" ht="45" customHeight="1">
      <c r="A1055" s="158"/>
      <c r="B1055" s="160"/>
      <c r="C1055" s="99" t="s">
        <v>1045</v>
      </c>
      <c r="D1055" s="328" t="s">
        <v>1208</v>
      </c>
      <c r="E1055" s="329"/>
      <c r="F1055" s="329"/>
      <c r="G1055" s="330"/>
      <c r="H1055" s="196" t="s">
        <v>724</v>
      </c>
      <c r="I1055" s="184">
        <f>I1062</f>
        <v>2.6</v>
      </c>
    </row>
    <row r="1056" spans="1:9">
      <c r="A1056" s="159"/>
      <c r="B1056" s="79"/>
      <c r="C1056" s="82"/>
      <c r="D1056" s="82"/>
      <c r="E1056" s="83"/>
      <c r="F1056" s="83"/>
      <c r="G1056" s="83"/>
      <c r="H1056" s="83"/>
      <c r="I1056" s="84"/>
    </row>
    <row r="1057" spans="1:9" ht="15.75">
      <c r="A1057" s="76" t="s">
        <v>10</v>
      </c>
      <c r="B1057" s="76" t="s">
        <v>407</v>
      </c>
      <c r="C1057" s="76" t="s">
        <v>8</v>
      </c>
      <c r="D1057" s="150"/>
      <c r="E1057" s="151" t="s">
        <v>11</v>
      </c>
      <c r="F1057" s="77" t="s">
        <v>404</v>
      </c>
      <c r="G1057" s="78" t="s">
        <v>12</v>
      </c>
      <c r="H1057" s="76" t="s">
        <v>13</v>
      </c>
      <c r="I1057" s="78" t="s">
        <v>14</v>
      </c>
    </row>
    <row r="1058" spans="1:9" ht="25.5">
      <c r="A1058" s="155" t="s">
        <v>445</v>
      </c>
      <c r="B1058" s="28" t="s">
        <v>1341</v>
      </c>
      <c r="C1058" s="26">
        <v>88264</v>
      </c>
      <c r="D1058" s="149"/>
      <c r="E1058" s="148" t="s">
        <v>50</v>
      </c>
      <c r="F1058" s="75" t="s">
        <v>33</v>
      </c>
      <c r="G1058" s="85">
        <v>0.1</v>
      </c>
      <c r="H1058" s="175">
        <v>25.61</v>
      </c>
      <c r="I1058" s="86">
        <f>IF(H1058=" ",0,ROUND(G1058*H1058,2))</f>
        <v>2.56</v>
      </c>
    </row>
    <row r="1059" spans="1:9" ht="25.5">
      <c r="A1059" s="155" t="s">
        <v>408</v>
      </c>
      <c r="B1059" s="28" t="s">
        <v>406</v>
      </c>
      <c r="C1059" s="26"/>
      <c r="D1059" s="149"/>
      <c r="E1059" s="187" t="s">
        <v>1209</v>
      </c>
      <c r="F1059" s="75" t="s">
        <v>724</v>
      </c>
      <c r="G1059" s="85">
        <v>3.1250000000000002E-3</v>
      </c>
      <c r="H1059" s="175">
        <v>12.18</v>
      </c>
      <c r="I1059" s="86">
        <f t="shared" ref="I1059" si="95">IF(H1059=" ",0,ROUND(G1059*H1059,2))</f>
        <v>0.04</v>
      </c>
    </row>
    <row r="1060" spans="1:9">
      <c r="A1060" s="87"/>
      <c r="B1060" s="80"/>
      <c r="C1060" s="80"/>
      <c r="D1060" s="80"/>
      <c r="E1060" s="88"/>
      <c r="F1060" s="89"/>
      <c r="G1060" s="6"/>
      <c r="H1060" s="90"/>
      <c r="I1060" s="91"/>
    </row>
    <row r="1061" spans="1:9">
      <c r="A1061" s="92" t="s">
        <v>15</v>
      </c>
      <c r="B1061" s="81"/>
      <c r="C1061" s="4"/>
      <c r="D1061" s="80"/>
      <c r="E1061" s="88"/>
      <c r="F1061" s="5"/>
      <c r="G1061" s="3"/>
      <c r="H1061" s="93"/>
      <c r="I1061" s="94"/>
    </row>
    <row r="1062" spans="1:9">
      <c r="A1062" s="95"/>
      <c r="B1062" s="96"/>
      <c r="C1062" s="97"/>
      <c r="D1062" s="97"/>
      <c r="E1062" s="327" t="s">
        <v>16</v>
      </c>
      <c r="F1062" s="327"/>
      <c r="G1062" s="327"/>
      <c r="H1062" s="327"/>
      <c r="I1062" s="98">
        <f>SUM(I1058:I1059)</f>
        <v>2.6</v>
      </c>
    </row>
    <row r="1065" spans="1:9" ht="30" customHeight="1">
      <c r="A1065" s="158"/>
      <c r="B1065" s="160"/>
      <c r="C1065" s="99" t="s">
        <v>1047</v>
      </c>
      <c r="D1065" s="328" t="s">
        <v>1211</v>
      </c>
      <c r="E1065" s="329"/>
      <c r="F1065" s="329"/>
      <c r="G1065" s="330"/>
      <c r="H1065" s="196" t="s">
        <v>28</v>
      </c>
      <c r="I1065" s="184">
        <f>I1072</f>
        <v>23.63</v>
      </c>
    </row>
    <row r="1066" spans="1:9">
      <c r="A1066" s="159"/>
      <c r="B1066" s="79"/>
      <c r="C1066" s="82"/>
      <c r="D1066" s="82"/>
      <c r="E1066" s="83"/>
      <c r="F1066" s="83"/>
      <c r="G1066" s="83"/>
      <c r="H1066" s="83"/>
      <c r="I1066" s="84"/>
    </row>
    <row r="1067" spans="1:9" ht="15.75">
      <c r="A1067" s="76" t="s">
        <v>10</v>
      </c>
      <c r="B1067" s="76" t="s">
        <v>407</v>
      </c>
      <c r="C1067" s="76" t="s">
        <v>8</v>
      </c>
      <c r="D1067" s="150"/>
      <c r="E1067" s="151" t="s">
        <v>11</v>
      </c>
      <c r="F1067" s="77" t="s">
        <v>404</v>
      </c>
      <c r="G1067" s="78" t="s">
        <v>12</v>
      </c>
      <c r="H1067" s="76" t="s">
        <v>13</v>
      </c>
      <c r="I1067" s="78" t="s">
        <v>14</v>
      </c>
    </row>
    <row r="1068" spans="1:9" ht="25.5">
      <c r="A1068" s="155" t="s">
        <v>445</v>
      </c>
      <c r="B1068" s="28" t="s">
        <v>1341</v>
      </c>
      <c r="C1068" s="26">
        <v>88264</v>
      </c>
      <c r="D1068" s="149"/>
      <c r="E1068" s="148" t="s">
        <v>50</v>
      </c>
      <c r="F1068" s="75" t="s">
        <v>33</v>
      </c>
      <c r="G1068" s="85">
        <v>0.1</v>
      </c>
      <c r="H1068" s="175">
        <v>25.61</v>
      </c>
      <c r="I1068" s="86">
        <f>IF(H1068=" ",0,ROUND(G1068*H1068,2))</f>
        <v>2.56</v>
      </c>
    </row>
    <row r="1069" spans="1:9" ht="38.25">
      <c r="A1069" s="155" t="s">
        <v>446</v>
      </c>
      <c r="B1069" s="28" t="s">
        <v>1341</v>
      </c>
      <c r="C1069" s="26">
        <v>39606</v>
      </c>
      <c r="D1069" s="149"/>
      <c r="E1069" s="149" t="s">
        <v>351</v>
      </c>
      <c r="F1069" s="75" t="s">
        <v>75</v>
      </c>
      <c r="G1069" s="85">
        <v>1</v>
      </c>
      <c r="H1069" s="175">
        <v>21.07</v>
      </c>
      <c r="I1069" s="86">
        <f t="shared" ref="I1069" si="96">IF(H1069=" ",0,ROUND(G1069*H1069,2))</f>
        <v>21.07</v>
      </c>
    </row>
    <row r="1070" spans="1:9">
      <c r="A1070" s="87"/>
      <c r="B1070" s="80"/>
      <c r="C1070" s="80"/>
      <c r="D1070" s="80"/>
      <c r="E1070" s="88"/>
      <c r="F1070" s="89"/>
      <c r="G1070" s="6"/>
      <c r="H1070" s="90"/>
      <c r="I1070" s="91"/>
    </row>
    <row r="1071" spans="1:9">
      <c r="A1071" s="92" t="s">
        <v>15</v>
      </c>
      <c r="B1071" s="81"/>
      <c r="C1071" s="4"/>
      <c r="D1071" s="80"/>
      <c r="E1071" s="88"/>
      <c r="F1071" s="5"/>
      <c r="G1071" s="3"/>
      <c r="H1071" s="93"/>
      <c r="I1071" s="94"/>
    </row>
    <row r="1072" spans="1:9">
      <c r="A1072" s="95"/>
      <c r="B1072" s="96"/>
      <c r="C1072" s="97"/>
      <c r="D1072" s="97"/>
      <c r="E1072" s="327" t="s">
        <v>16</v>
      </c>
      <c r="F1072" s="327"/>
      <c r="G1072" s="327"/>
      <c r="H1072" s="327"/>
      <c r="I1072" s="98">
        <f>SUM(I1068:I1069)</f>
        <v>23.63</v>
      </c>
    </row>
    <row r="1075" spans="1:9" ht="60" customHeight="1">
      <c r="A1075" s="158"/>
      <c r="B1075" s="160"/>
      <c r="C1075" s="99" t="s">
        <v>1058</v>
      </c>
      <c r="D1075" s="328" t="s">
        <v>1213</v>
      </c>
      <c r="E1075" s="329"/>
      <c r="F1075" s="329"/>
      <c r="G1075" s="330"/>
      <c r="H1075" s="196" t="s">
        <v>28</v>
      </c>
      <c r="I1075" s="184">
        <f>I1083</f>
        <v>349.45</v>
      </c>
    </row>
    <row r="1076" spans="1:9">
      <c r="A1076" s="159"/>
      <c r="B1076" s="79"/>
      <c r="C1076" s="82"/>
      <c r="D1076" s="82"/>
      <c r="E1076" s="83"/>
      <c r="F1076" s="83"/>
      <c r="G1076" s="83"/>
      <c r="H1076" s="83"/>
      <c r="I1076" s="84"/>
    </row>
    <row r="1077" spans="1:9" ht="15.75">
      <c r="A1077" s="76" t="s">
        <v>10</v>
      </c>
      <c r="B1077" s="76" t="s">
        <v>407</v>
      </c>
      <c r="C1077" s="76" t="s">
        <v>8</v>
      </c>
      <c r="D1077" s="150"/>
      <c r="E1077" s="151" t="s">
        <v>11</v>
      </c>
      <c r="F1077" s="77" t="s">
        <v>404</v>
      </c>
      <c r="G1077" s="78" t="s">
        <v>12</v>
      </c>
      <c r="H1077" s="76" t="s">
        <v>13</v>
      </c>
      <c r="I1077" s="78" t="s">
        <v>14</v>
      </c>
    </row>
    <row r="1078" spans="1:9" ht="25.5">
      <c r="A1078" s="152" t="s">
        <v>445</v>
      </c>
      <c r="B1078" s="153" t="s">
        <v>1341</v>
      </c>
      <c r="C1078" s="154">
        <v>88247</v>
      </c>
      <c r="D1078" s="149"/>
      <c r="E1078" s="148" t="s">
        <v>70</v>
      </c>
      <c r="F1078" s="75" t="s">
        <v>33</v>
      </c>
      <c r="G1078" s="85">
        <v>2</v>
      </c>
      <c r="H1078" s="175">
        <v>20.82</v>
      </c>
      <c r="I1078" s="86">
        <f>IF(H1078=" ",0,ROUND(G1078*H1078,2))</f>
        <v>41.64</v>
      </c>
    </row>
    <row r="1079" spans="1:9" ht="25.5">
      <c r="A1079" s="155" t="s">
        <v>445</v>
      </c>
      <c r="B1079" s="28" t="s">
        <v>1341</v>
      </c>
      <c r="C1079" s="26">
        <v>88264</v>
      </c>
      <c r="D1079" s="149"/>
      <c r="E1079" s="149" t="s">
        <v>50</v>
      </c>
      <c r="F1079" s="75" t="s">
        <v>33</v>
      </c>
      <c r="G1079" s="85">
        <v>1</v>
      </c>
      <c r="H1079" s="175">
        <v>25.61</v>
      </c>
      <c r="I1079" s="86">
        <f t="shared" ref="I1079:I1080" si="97">IF(H1079=" ",0,ROUND(G1079*H1079,2))</f>
        <v>25.61</v>
      </c>
    </row>
    <row r="1080" spans="1:9" ht="25.5">
      <c r="A1080" s="155" t="s">
        <v>408</v>
      </c>
      <c r="B1080" s="28" t="s">
        <v>406</v>
      </c>
      <c r="C1080" s="26"/>
      <c r="D1080" s="149"/>
      <c r="E1080" s="187" t="s">
        <v>1214</v>
      </c>
      <c r="F1080" s="75" t="s">
        <v>724</v>
      </c>
      <c r="G1080" s="85">
        <v>1</v>
      </c>
      <c r="H1080" s="175">
        <v>282.2</v>
      </c>
      <c r="I1080" s="86">
        <f t="shared" si="97"/>
        <v>282.2</v>
      </c>
    </row>
    <row r="1081" spans="1:9">
      <c r="A1081" s="87"/>
      <c r="B1081" s="80"/>
      <c r="C1081" s="80"/>
      <c r="D1081" s="80"/>
      <c r="E1081" s="88"/>
      <c r="F1081" s="89"/>
      <c r="G1081" s="6"/>
      <c r="H1081" s="90"/>
      <c r="I1081" s="91"/>
    </row>
    <row r="1082" spans="1:9">
      <c r="A1082" s="92" t="s">
        <v>15</v>
      </c>
      <c r="B1082" s="81"/>
      <c r="C1082" s="4"/>
      <c r="D1082" s="80"/>
      <c r="E1082" s="88"/>
      <c r="F1082" s="5"/>
      <c r="G1082" s="3"/>
      <c r="H1082" s="93"/>
      <c r="I1082" s="94"/>
    </row>
    <row r="1083" spans="1:9">
      <c r="A1083" s="95"/>
      <c r="B1083" s="96"/>
      <c r="C1083" s="97"/>
      <c r="D1083" s="97"/>
      <c r="E1083" s="327" t="s">
        <v>16</v>
      </c>
      <c r="F1083" s="327"/>
      <c r="G1083" s="327"/>
      <c r="H1083" s="327"/>
      <c r="I1083" s="98">
        <f>SUM(I1078:I1080)</f>
        <v>349.45</v>
      </c>
    </row>
    <row r="1086" spans="1:9" ht="165" customHeight="1">
      <c r="A1086" s="158"/>
      <c r="B1086" s="160"/>
      <c r="C1086" s="99" t="s">
        <v>1166</v>
      </c>
      <c r="D1086" s="328" t="s">
        <v>1216</v>
      </c>
      <c r="E1086" s="329"/>
      <c r="F1086" s="329"/>
      <c r="G1086" s="330"/>
      <c r="H1086" s="196" t="s">
        <v>28</v>
      </c>
      <c r="I1086" s="184">
        <f>I1093</f>
        <v>276.31</v>
      </c>
    </row>
    <row r="1087" spans="1:9">
      <c r="A1087" s="159"/>
      <c r="B1087" s="79"/>
      <c r="C1087" s="82"/>
      <c r="D1087" s="82"/>
      <c r="E1087" s="83"/>
      <c r="F1087" s="83"/>
      <c r="G1087" s="83"/>
      <c r="H1087" s="83"/>
      <c r="I1087" s="84"/>
    </row>
    <row r="1088" spans="1:9" ht="15.75">
      <c r="A1088" s="76" t="s">
        <v>10</v>
      </c>
      <c r="B1088" s="76" t="s">
        <v>407</v>
      </c>
      <c r="C1088" s="76" t="s">
        <v>8</v>
      </c>
      <c r="D1088" s="150"/>
      <c r="E1088" s="151" t="s">
        <v>11</v>
      </c>
      <c r="F1088" s="77" t="s">
        <v>404</v>
      </c>
      <c r="G1088" s="78" t="s">
        <v>12</v>
      </c>
      <c r="H1088" s="76" t="s">
        <v>13</v>
      </c>
      <c r="I1088" s="78" t="s">
        <v>14</v>
      </c>
    </row>
    <row r="1089" spans="1:9" ht="25.5">
      <c r="A1089" s="155" t="s">
        <v>445</v>
      </c>
      <c r="B1089" s="28" t="s">
        <v>1341</v>
      </c>
      <c r="C1089" s="26">
        <v>88264</v>
      </c>
      <c r="D1089" s="149"/>
      <c r="E1089" s="148" t="s">
        <v>50</v>
      </c>
      <c r="F1089" s="75" t="s">
        <v>33</v>
      </c>
      <c r="G1089" s="85">
        <v>0.5</v>
      </c>
      <c r="H1089" s="175">
        <v>25.61</v>
      </c>
      <c r="I1089" s="86">
        <f>IF(H1089=" ",0,ROUND(G1089*H1089,2))</f>
        <v>12.81</v>
      </c>
    </row>
    <row r="1090" spans="1:9" ht="25.5">
      <c r="A1090" s="155" t="s">
        <v>408</v>
      </c>
      <c r="B1090" s="28" t="s">
        <v>406</v>
      </c>
      <c r="C1090" s="26"/>
      <c r="D1090" s="149"/>
      <c r="E1090" s="187" t="s">
        <v>1217</v>
      </c>
      <c r="F1090" s="75" t="s">
        <v>724</v>
      </c>
      <c r="G1090" s="85">
        <v>1</v>
      </c>
      <c r="H1090" s="175">
        <v>263.5</v>
      </c>
      <c r="I1090" s="86">
        <f t="shared" ref="I1090" si="98">IF(H1090=" ",0,ROUND(G1090*H1090,2))</f>
        <v>263.5</v>
      </c>
    </row>
    <row r="1091" spans="1:9">
      <c r="A1091" s="87"/>
      <c r="B1091" s="80"/>
      <c r="C1091" s="80"/>
      <c r="D1091" s="80"/>
      <c r="E1091" s="88"/>
      <c r="F1091" s="89"/>
      <c r="G1091" s="6"/>
      <c r="H1091" s="90"/>
      <c r="I1091" s="91"/>
    </row>
    <row r="1092" spans="1:9">
      <c r="A1092" s="92" t="s">
        <v>15</v>
      </c>
      <c r="B1092" s="81"/>
      <c r="C1092" s="4"/>
      <c r="D1092" s="80"/>
      <c r="E1092" s="88"/>
      <c r="F1092" s="5"/>
      <c r="G1092" s="3"/>
      <c r="H1092" s="93"/>
      <c r="I1092" s="94"/>
    </row>
    <row r="1093" spans="1:9">
      <c r="A1093" s="95"/>
      <c r="B1093" s="96"/>
      <c r="C1093" s="97"/>
      <c r="D1093" s="97"/>
      <c r="E1093" s="327" t="s">
        <v>16</v>
      </c>
      <c r="F1093" s="327"/>
      <c r="G1093" s="327"/>
      <c r="H1093" s="327"/>
      <c r="I1093" s="98">
        <f>SUM(I1089:I1090)</f>
        <v>276.31</v>
      </c>
    </row>
    <row r="1096" spans="1:9" ht="30" customHeight="1">
      <c r="A1096" s="158"/>
      <c r="B1096" s="160"/>
      <c r="C1096" s="99" t="s">
        <v>1172</v>
      </c>
      <c r="D1096" s="328" t="s">
        <v>1219</v>
      </c>
      <c r="E1096" s="329"/>
      <c r="F1096" s="329"/>
      <c r="G1096" s="330"/>
      <c r="H1096" s="196" t="s">
        <v>28</v>
      </c>
      <c r="I1096" s="184">
        <f>I1104</f>
        <v>70.12</v>
      </c>
    </row>
    <row r="1097" spans="1:9">
      <c r="A1097" s="159"/>
      <c r="B1097" s="79"/>
      <c r="C1097" s="82"/>
      <c r="D1097" s="82"/>
      <c r="E1097" s="83"/>
      <c r="F1097" s="83"/>
      <c r="G1097" s="83"/>
      <c r="H1097" s="83"/>
      <c r="I1097" s="84"/>
    </row>
    <row r="1098" spans="1:9" ht="15.75">
      <c r="A1098" s="76" t="s">
        <v>10</v>
      </c>
      <c r="B1098" s="76" t="s">
        <v>407</v>
      </c>
      <c r="C1098" s="76" t="s">
        <v>8</v>
      </c>
      <c r="D1098" s="150"/>
      <c r="E1098" s="151" t="s">
        <v>11</v>
      </c>
      <c r="F1098" s="77" t="s">
        <v>404</v>
      </c>
      <c r="G1098" s="78" t="s">
        <v>12</v>
      </c>
      <c r="H1098" s="76" t="s">
        <v>13</v>
      </c>
      <c r="I1098" s="78" t="s">
        <v>14</v>
      </c>
    </row>
    <row r="1099" spans="1:9" ht="25.5">
      <c r="A1099" s="152" t="s">
        <v>445</v>
      </c>
      <c r="B1099" s="153" t="s">
        <v>1341</v>
      </c>
      <c r="C1099" s="154">
        <v>88247</v>
      </c>
      <c r="D1099" s="149"/>
      <c r="E1099" s="148" t="s">
        <v>70</v>
      </c>
      <c r="F1099" s="75" t="s">
        <v>33</v>
      </c>
      <c r="G1099" s="85">
        <v>1</v>
      </c>
      <c r="H1099" s="175">
        <v>20.82</v>
      </c>
      <c r="I1099" s="86">
        <f>IF(H1099=" ",0,ROUND(G1099*H1099,2))</f>
        <v>20.82</v>
      </c>
    </row>
    <row r="1100" spans="1:9" ht="25.5">
      <c r="A1100" s="155" t="s">
        <v>445</v>
      </c>
      <c r="B1100" s="28" t="s">
        <v>1341</v>
      </c>
      <c r="C1100" s="26">
        <v>88264</v>
      </c>
      <c r="D1100" s="149"/>
      <c r="E1100" s="149" t="s">
        <v>50</v>
      </c>
      <c r="F1100" s="75" t="s">
        <v>33</v>
      </c>
      <c r="G1100" s="85">
        <v>1</v>
      </c>
      <c r="H1100" s="175">
        <v>25.61</v>
      </c>
      <c r="I1100" s="86">
        <f t="shared" ref="I1100:I1101" si="99">IF(H1100=" ",0,ROUND(G1100*H1100,2))</f>
        <v>25.61</v>
      </c>
    </row>
    <row r="1101" spans="1:9">
      <c r="A1101" s="155" t="s">
        <v>408</v>
      </c>
      <c r="B1101" s="28" t="s">
        <v>406</v>
      </c>
      <c r="C1101" s="26"/>
      <c r="D1101" s="149"/>
      <c r="E1101" s="187" t="s">
        <v>1220</v>
      </c>
      <c r="F1101" s="75" t="s">
        <v>724</v>
      </c>
      <c r="G1101" s="85">
        <v>1</v>
      </c>
      <c r="H1101" s="175">
        <v>23.69</v>
      </c>
      <c r="I1101" s="86">
        <f t="shared" si="99"/>
        <v>23.69</v>
      </c>
    </row>
    <row r="1102" spans="1:9">
      <c r="A1102" s="87"/>
      <c r="B1102" s="80"/>
      <c r="C1102" s="80"/>
      <c r="D1102" s="80"/>
      <c r="E1102" s="88"/>
      <c r="F1102" s="89"/>
      <c r="G1102" s="6"/>
      <c r="H1102" s="90"/>
      <c r="I1102" s="91"/>
    </row>
    <row r="1103" spans="1:9">
      <c r="A1103" s="92" t="s">
        <v>15</v>
      </c>
      <c r="B1103" s="81"/>
      <c r="C1103" s="4"/>
      <c r="D1103" s="80"/>
      <c r="E1103" s="88"/>
      <c r="F1103" s="5"/>
      <c r="G1103" s="3"/>
      <c r="H1103" s="93"/>
      <c r="I1103" s="94"/>
    </row>
    <row r="1104" spans="1:9">
      <c r="A1104" s="95"/>
      <c r="B1104" s="96"/>
      <c r="C1104" s="97"/>
      <c r="D1104" s="97"/>
      <c r="E1104" s="327" t="s">
        <v>16</v>
      </c>
      <c r="F1104" s="327"/>
      <c r="G1104" s="327"/>
      <c r="H1104" s="327"/>
      <c r="I1104" s="98">
        <f>SUM(I1099:I1101)</f>
        <v>70.12</v>
      </c>
    </row>
    <row r="1107" spans="1:9" ht="45" customHeight="1">
      <c r="A1107" s="158"/>
      <c r="B1107" s="160"/>
      <c r="C1107" s="99" t="s">
        <v>1173</v>
      </c>
      <c r="D1107" s="328" t="s">
        <v>1222</v>
      </c>
      <c r="E1107" s="329"/>
      <c r="F1107" s="329"/>
      <c r="G1107" s="330"/>
      <c r="H1107" s="196" t="s">
        <v>28</v>
      </c>
      <c r="I1107" s="184">
        <f>I1115</f>
        <v>71.09</v>
      </c>
    </row>
    <row r="1108" spans="1:9">
      <c r="A1108" s="159"/>
      <c r="B1108" s="79"/>
      <c r="C1108" s="82"/>
      <c r="D1108" s="82"/>
      <c r="E1108" s="83"/>
      <c r="F1108" s="83"/>
      <c r="G1108" s="83"/>
      <c r="H1108" s="83"/>
      <c r="I1108" s="84"/>
    </row>
    <row r="1109" spans="1:9" ht="15.75">
      <c r="A1109" s="76" t="s">
        <v>10</v>
      </c>
      <c r="B1109" s="76" t="s">
        <v>407</v>
      </c>
      <c r="C1109" s="76" t="s">
        <v>8</v>
      </c>
      <c r="D1109" s="150"/>
      <c r="E1109" s="151" t="s">
        <v>11</v>
      </c>
      <c r="F1109" s="77" t="s">
        <v>404</v>
      </c>
      <c r="G1109" s="78" t="s">
        <v>12</v>
      </c>
      <c r="H1109" s="76" t="s">
        <v>13</v>
      </c>
      <c r="I1109" s="78" t="s">
        <v>14</v>
      </c>
    </row>
    <row r="1110" spans="1:9" ht="25.5">
      <c r="A1110" s="152" t="s">
        <v>445</v>
      </c>
      <c r="B1110" s="153" t="s">
        <v>1341</v>
      </c>
      <c r="C1110" s="154">
        <v>88247</v>
      </c>
      <c r="D1110" s="149"/>
      <c r="E1110" s="148" t="s">
        <v>70</v>
      </c>
      <c r="F1110" s="75" t="s">
        <v>33</v>
      </c>
      <c r="G1110" s="85">
        <v>0.3</v>
      </c>
      <c r="H1110" s="175">
        <v>20.82</v>
      </c>
      <c r="I1110" s="86">
        <f>IF(H1110=" ",0,ROUND(G1110*H1110,2))</f>
        <v>6.25</v>
      </c>
    </row>
    <row r="1111" spans="1:9" ht="25.5">
      <c r="A1111" s="155" t="s">
        <v>445</v>
      </c>
      <c r="B1111" s="28" t="s">
        <v>1341</v>
      </c>
      <c r="C1111" s="26">
        <v>88264</v>
      </c>
      <c r="D1111" s="149"/>
      <c r="E1111" s="149" t="s">
        <v>50</v>
      </c>
      <c r="F1111" s="75" t="s">
        <v>33</v>
      </c>
      <c r="G1111" s="85">
        <v>0.3</v>
      </c>
      <c r="H1111" s="175">
        <v>25.61</v>
      </c>
      <c r="I1111" s="86">
        <f t="shared" ref="I1111:I1112" si="100">IF(H1111=" ",0,ROUND(G1111*H1111,2))</f>
        <v>7.68</v>
      </c>
    </row>
    <row r="1112" spans="1:9" ht="25.5">
      <c r="A1112" s="155" t="s">
        <v>408</v>
      </c>
      <c r="B1112" s="28" t="s">
        <v>406</v>
      </c>
      <c r="C1112" s="26"/>
      <c r="D1112" s="149"/>
      <c r="E1112" s="187" t="s">
        <v>1223</v>
      </c>
      <c r="F1112" s="75" t="s">
        <v>724</v>
      </c>
      <c r="G1112" s="85">
        <v>1</v>
      </c>
      <c r="H1112" s="175">
        <v>57.16</v>
      </c>
      <c r="I1112" s="86">
        <f t="shared" si="100"/>
        <v>57.16</v>
      </c>
    </row>
    <row r="1113" spans="1:9">
      <c r="A1113" s="87"/>
      <c r="B1113" s="80"/>
      <c r="C1113" s="80"/>
      <c r="D1113" s="80"/>
      <c r="E1113" s="88"/>
      <c r="F1113" s="89"/>
      <c r="G1113" s="6"/>
      <c r="H1113" s="90"/>
      <c r="I1113" s="91"/>
    </row>
    <row r="1114" spans="1:9">
      <c r="A1114" s="92" t="s">
        <v>15</v>
      </c>
      <c r="B1114" s="81"/>
      <c r="C1114" s="4"/>
      <c r="D1114" s="80"/>
      <c r="E1114" s="88"/>
      <c r="F1114" s="5"/>
      <c r="G1114" s="3"/>
      <c r="H1114" s="93"/>
      <c r="I1114" s="94"/>
    </row>
    <row r="1115" spans="1:9">
      <c r="A1115" s="95"/>
      <c r="B1115" s="96"/>
      <c r="C1115" s="97"/>
      <c r="D1115" s="97"/>
      <c r="E1115" s="327" t="s">
        <v>16</v>
      </c>
      <c r="F1115" s="327"/>
      <c r="G1115" s="327"/>
      <c r="H1115" s="327"/>
      <c r="I1115" s="98">
        <f>SUM(I1110:I1112)</f>
        <v>71.09</v>
      </c>
    </row>
    <row r="1118" spans="1:9" ht="45" customHeight="1">
      <c r="A1118" s="158"/>
      <c r="B1118" s="160"/>
      <c r="C1118" s="99" t="s">
        <v>1177</v>
      </c>
      <c r="D1118" s="328" t="s">
        <v>1225</v>
      </c>
      <c r="E1118" s="329"/>
      <c r="F1118" s="329"/>
      <c r="G1118" s="330"/>
      <c r="H1118" s="196" t="s">
        <v>724</v>
      </c>
      <c r="I1118" s="184">
        <f>I1124</f>
        <v>165.64</v>
      </c>
    </row>
    <row r="1119" spans="1:9">
      <c r="A1119" s="159"/>
      <c r="B1119" s="79"/>
      <c r="C1119" s="82"/>
      <c r="D1119" s="82"/>
      <c r="E1119" s="83"/>
      <c r="F1119" s="83"/>
      <c r="G1119" s="83"/>
      <c r="H1119" s="83"/>
      <c r="I1119" s="84"/>
    </row>
    <row r="1120" spans="1:9" ht="15.75">
      <c r="A1120" s="76" t="s">
        <v>10</v>
      </c>
      <c r="B1120" s="76" t="s">
        <v>407</v>
      </c>
      <c r="C1120" s="76" t="s">
        <v>8</v>
      </c>
      <c r="D1120" s="150"/>
      <c r="E1120" s="151" t="s">
        <v>11</v>
      </c>
      <c r="F1120" s="77" t="s">
        <v>404</v>
      </c>
      <c r="G1120" s="78" t="s">
        <v>12</v>
      </c>
      <c r="H1120" s="76" t="s">
        <v>13</v>
      </c>
      <c r="I1120" s="78" t="s">
        <v>14</v>
      </c>
    </row>
    <row r="1121" spans="1:9" ht="25.5">
      <c r="A1121" s="152" t="s">
        <v>408</v>
      </c>
      <c r="B1121" s="153" t="s">
        <v>406</v>
      </c>
      <c r="C1121" s="154"/>
      <c r="D1121" s="191"/>
      <c r="E1121" s="195" t="s">
        <v>1226</v>
      </c>
      <c r="F1121" s="193" t="s">
        <v>724</v>
      </c>
      <c r="G1121" s="85">
        <v>1</v>
      </c>
      <c r="H1121" s="194">
        <v>165.64</v>
      </c>
      <c r="I1121" s="86">
        <f>IF(H1121=" ",0,ROUND(G1121*H1121,2))</f>
        <v>165.64</v>
      </c>
    </row>
    <row r="1122" spans="1:9">
      <c r="A1122" s="87"/>
      <c r="B1122" s="80"/>
      <c r="C1122" s="80"/>
      <c r="D1122" s="80"/>
      <c r="E1122" s="88"/>
      <c r="F1122" s="89"/>
      <c r="G1122" s="6"/>
      <c r="H1122" s="90"/>
      <c r="I1122" s="91"/>
    </row>
    <row r="1123" spans="1:9">
      <c r="A1123" s="92" t="s">
        <v>15</v>
      </c>
      <c r="B1123" s="81"/>
      <c r="C1123" s="4"/>
      <c r="D1123" s="80"/>
      <c r="E1123" s="88"/>
      <c r="F1123" s="5"/>
      <c r="G1123" s="3"/>
      <c r="H1123" s="93"/>
      <c r="I1123" s="94"/>
    </row>
    <row r="1124" spans="1:9">
      <c r="A1124" s="95"/>
      <c r="B1124" s="96"/>
      <c r="C1124" s="97"/>
      <c r="D1124" s="97"/>
      <c r="E1124" s="327" t="s">
        <v>16</v>
      </c>
      <c r="F1124" s="327"/>
      <c r="G1124" s="327"/>
      <c r="H1124" s="327"/>
      <c r="I1124" s="98">
        <f>SUM(I1121:I1121)</f>
        <v>165.64</v>
      </c>
    </row>
    <row r="1127" spans="1:9" ht="165" customHeight="1">
      <c r="A1127" s="158"/>
      <c r="B1127" s="160"/>
      <c r="C1127" s="99" t="s">
        <v>1179</v>
      </c>
      <c r="D1127" s="328" t="s">
        <v>1228</v>
      </c>
      <c r="E1127" s="329"/>
      <c r="F1127" s="329"/>
      <c r="G1127" s="330"/>
      <c r="H1127" s="196" t="s">
        <v>29</v>
      </c>
      <c r="I1127" s="184">
        <f>I1135</f>
        <v>16.82</v>
      </c>
    </row>
    <row r="1128" spans="1:9">
      <c r="A1128" s="159"/>
      <c r="B1128" s="79"/>
      <c r="C1128" s="82"/>
      <c r="D1128" s="82"/>
      <c r="E1128" s="83"/>
      <c r="F1128" s="83"/>
      <c r="G1128" s="83"/>
      <c r="H1128" s="83"/>
      <c r="I1128" s="84"/>
    </row>
    <row r="1129" spans="1:9" ht="15.75">
      <c r="A1129" s="76" t="s">
        <v>10</v>
      </c>
      <c r="B1129" s="76" t="s">
        <v>407</v>
      </c>
      <c r="C1129" s="76" t="s">
        <v>8</v>
      </c>
      <c r="D1129" s="150"/>
      <c r="E1129" s="151" t="s">
        <v>11</v>
      </c>
      <c r="F1129" s="77" t="s">
        <v>404</v>
      </c>
      <c r="G1129" s="78" t="s">
        <v>12</v>
      </c>
      <c r="H1129" s="76" t="s">
        <v>13</v>
      </c>
      <c r="I1129" s="78" t="s">
        <v>14</v>
      </c>
    </row>
    <row r="1130" spans="1:9" ht="25.5">
      <c r="A1130" s="152" t="s">
        <v>445</v>
      </c>
      <c r="B1130" s="153" t="s">
        <v>1341</v>
      </c>
      <c r="C1130" s="154">
        <v>88247</v>
      </c>
      <c r="D1130" s="149"/>
      <c r="E1130" s="148" t="s">
        <v>70</v>
      </c>
      <c r="F1130" s="75" t="s">
        <v>33</v>
      </c>
      <c r="G1130" s="85">
        <v>0.15</v>
      </c>
      <c r="H1130" s="175">
        <v>20.82</v>
      </c>
      <c r="I1130" s="86">
        <f>IF(H1130=" ",0,ROUND(G1130*H1130,2))</f>
        <v>3.12</v>
      </c>
    </row>
    <row r="1131" spans="1:9" ht="25.5">
      <c r="A1131" s="155" t="s">
        <v>445</v>
      </c>
      <c r="B1131" s="28" t="s">
        <v>1341</v>
      </c>
      <c r="C1131" s="26">
        <v>88264</v>
      </c>
      <c r="D1131" s="149"/>
      <c r="E1131" s="149" t="s">
        <v>50</v>
      </c>
      <c r="F1131" s="75" t="s">
        <v>33</v>
      </c>
      <c r="G1131" s="85">
        <v>0.15</v>
      </c>
      <c r="H1131" s="175">
        <v>25.61</v>
      </c>
      <c r="I1131" s="86">
        <f t="shared" ref="I1131:I1132" si="101">IF(H1131=" ",0,ROUND(G1131*H1131,2))</f>
        <v>3.84</v>
      </c>
    </row>
    <row r="1132" spans="1:9">
      <c r="A1132" s="155" t="s">
        <v>408</v>
      </c>
      <c r="B1132" s="28" t="s">
        <v>406</v>
      </c>
      <c r="C1132" s="26"/>
      <c r="D1132" s="149"/>
      <c r="E1132" s="187" t="s">
        <v>1229</v>
      </c>
      <c r="F1132" s="75" t="s">
        <v>29</v>
      </c>
      <c r="G1132" s="85">
        <v>1</v>
      </c>
      <c r="H1132" s="175">
        <v>9.8577666666666683</v>
      </c>
      <c r="I1132" s="86">
        <f t="shared" si="101"/>
        <v>9.86</v>
      </c>
    </row>
    <row r="1133" spans="1:9">
      <c r="A1133" s="87"/>
      <c r="B1133" s="80"/>
      <c r="C1133" s="80"/>
      <c r="D1133" s="80"/>
      <c r="E1133" s="88"/>
      <c r="F1133" s="89"/>
      <c r="G1133" s="6"/>
      <c r="H1133" s="90"/>
      <c r="I1133" s="91"/>
    </row>
    <row r="1134" spans="1:9">
      <c r="A1134" s="92" t="s">
        <v>15</v>
      </c>
      <c r="B1134" s="81"/>
      <c r="C1134" s="4"/>
      <c r="D1134" s="80"/>
      <c r="E1134" s="88"/>
      <c r="F1134" s="5"/>
      <c r="G1134" s="3"/>
      <c r="H1134" s="93"/>
      <c r="I1134" s="94"/>
    </row>
    <row r="1135" spans="1:9">
      <c r="A1135" s="95"/>
      <c r="B1135" s="96"/>
      <c r="C1135" s="97"/>
      <c r="D1135" s="97"/>
      <c r="E1135" s="327" t="s">
        <v>16</v>
      </c>
      <c r="F1135" s="327"/>
      <c r="G1135" s="327"/>
      <c r="H1135" s="327"/>
      <c r="I1135" s="98">
        <f>SUM(I1130:I1132)</f>
        <v>16.82</v>
      </c>
    </row>
    <row r="1138" spans="1:9" ht="105" customHeight="1">
      <c r="A1138" s="158"/>
      <c r="B1138" s="160"/>
      <c r="C1138" s="99" t="s">
        <v>1182</v>
      </c>
      <c r="D1138" s="328" t="s">
        <v>1231</v>
      </c>
      <c r="E1138" s="329"/>
      <c r="F1138" s="329"/>
      <c r="G1138" s="330"/>
      <c r="H1138" s="196" t="s">
        <v>28</v>
      </c>
      <c r="I1138" s="184">
        <f>I1149</f>
        <v>386.33</v>
      </c>
    </row>
    <row r="1139" spans="1:9">
      <c r="A1139" s="159"/>
      <c r="B1139" s="79"/>
      <c r="C1139" s="82"/>
      <c r="D1139" s="82"/>
      <c r="E1139" s="83"/>
      <c r="F1139" s="83"/>
      <c r="G1139" s="83"/>
      <c r="H1139" s="83"/>
      <c r="I1139" s="84"/>
    </row>
    <row r="1140" spans="1:9" ht="15.75">
      <c r="A1140" s="76" t="s">
        <v>10</v>
      </c>
      <c r="B1140" s="76" t="s">
        <v>407</v>
      </c>
      <c r="C1140" s="76" t="s">
        <v>8</v>
      </c>
      <c r="D1140" s="150"/>
      <c r="E1140" s="151" t="s">
        <v>11</v>
      </c>
      <c r="F1140" s="77" t="s">
        <v>404</v>
      </c>
      <c r="G1140" s="78" t="s">
        <v>12</v>
      </c>
      <c r="H1140" s="76" t="s">
        <v>13</v>
      </c>
      <c r="I1140" s="78" t="s">
        <v>14</v>
      </c>
    </row>
    <row r="1141" spans="1:9" ht="51">
      <c r="A1141" s="152" t="s">
        <v>445</v>
      </c>
      <c r="B1141" s="153" t="s">
        <v>1341</v>
      </c>
      <c r="C1141" s="154">
        <v>96523</v>
      </c>
      <c r="D1141" s="149"/>
      <c r="E1141" s="148" t="s">
        <v>430</v>
      </c>
      <c r="F1141" s="75" t="s">
        <v>27</v>
      </c>
      <c r="G1141" s="85">
        <v>0.25</v>
      </c>
      <c r="H1141" s="175">
        <v>82.33</v>
      </c>
      <c r="I1141" s="86">
        <f>IF(H1141=" ",0,ROUND(G1141*H1141,2))</f>
        <v>20.58</v>
      </c>
    </row>
    <row r="1142" spans="1:9" ht="25.5">
      <c r="A1142" s="155" t="s">
        <v>445</v>
      </c>
      <c r="B1142" s="28" t="s">
        <v>1341</v>
      </c>
      <c r="C1142" s="26">
        <v>92802</v>
      </c>
      <c r="D1142" s="149"/>
      <c r="E1142" s="149" t="s">
        <v>287</v>
      </c>
      <c r="F1142" s="75" t="s">
        <v>30</v>
      </c>
      <c r="G1142" s="85">
        <v>7</v>
      </c>
      <c r="H1142" s="175">
        <v>9.2799999999999994</v>
      </c>
      <c r="I1142" s="86">
        <f t="shared" ref="I1142:I1146" si="102">IF(H1142=" ",0,ROUND(G1142*H1142,2))</f>
        <v>64.959999999999994</v>
      </c>
    </row>
    <row r="1143" spans="1:9" ht="63.75">
      <c r="A1143" s="155" t="s">
        <v>445</v>
      </c>
      <c r="B1143" s="28" t="s">
        <v>1341</v>
      </c>
      <c r="C1143" s="26">
        <v>94965</v>
      </c>
      <c r="D1143" s="149"/>
      <c r="E1143" s="149" t="s">
        <v>192</v>
      </c>
      <c r="F1143" s="75" t="s">
        <v>27</v>
      </c>
      <c r="G1143" s="85">
        <v>0.21</v>
      </c>
      <c r="H1143" s="175">
        <v>526.9</v>
      </c>
      <c r="I1143" s="86">
        <f t="shared" si="102"/>
        <v>110.65</v>
      </c>
    </row>
    <row r="1144" spans="1:9" ht="25.5">
      <c r="A1144" s="155" t="s">
        <v>445</v>
      </c>
      <c r="B1144" s="28" t="s">
        <v>1341</v>
      </c>
      <c r="C1144" s="26">
        <v>88316</v>
      </c>
      <c r="D1144" s="149"/>
      <c r="E1144" s="149" t="s">
        <v>34</v>
      </c>
      <c r="F1144" s="75" t="s">
        <v>33</v>
      </c>
      <c r="G1144" s="85">
        <v>2</v>
      </c>
      <c r="H1144" s="175">
        <v>18.53</v>
      </c>
      <c r="I1144" s="86">
        <f t="shared" si="102"/>
        <v>37.06</v>
      </c>
    </row>
    <row r="1145" spans="1:9" ht="25.5">
      <c r="A1145" s="155" t="s">
        <v>445</v>
      </c>
      <c r="B1145" s="28" t="s">
        <v>1341</v>
      </c>
      <c r="C1145" s="26">
        <v>88247</v>
      </c>
      <c r="D1145" s="149"/>
      <c r="E1145" s="149" t="s">
        <v>70</v>
      </c>
      <c r="F1145" s="75" t="s">
        <v>33</v>
      </c>
      <c r="G1145" s="85">
        <v>2</v>
      </c>
      <c r="H1145" s="175">
        <v>20.82</v>
      </c>
      <c r="I1145" s="86">
        <f t="shared" si="102"/>
        <v>41.64</v>
      </c>
    </row>
    <row r="1146" spans="1:9" ht="38.25">
      <c r="A1146" s="155" t="s">
        <v>446</v>
      </c>
      <c r="B1146" s="28" t="s">
        <v>1341</v>
      </c>
      <c r="C1146" s="26">
        <v>39746</v>
      </c>
      <c r="D1146" s="149"/>
      <c r="E1146" s="149" t="s">
        <v>440</v>
      </c>
      <c r="F1146" s="75" t="s">
        <v>75</v>
      </c>
      <c r="G1146" s="85">
        <v>1</v>
      </c>
      <c r="H1146" s="175">
        <v>111.44</v>
      </c>
      <c r="I1146" s="86">
        <f t="shared" si="102"/>
        <v>111.44</v>
      </c>
    </row>
    <row r="1147" spans="1:9">
      <c r="A1147" s="87"/>
      <c r="B1147" s="80"/>
      <c r="C1147" s="80"/>
      <c r="D1147" s="80"/>
      <c r="E1147" s="88"/>
      <c r="F1147" s="89"/>
      <c r="G1147" s="6"/>
      <c r="H1147" s="90"/>
      <c r="I1147" s="91"/>
    </row>
    <row r="1148" spans="1:9">
      <c r="A1148" s="92" t="s">
        <v>15</v>
      </c>
      <c r="B1148" s="81"/>
      <c r="C1148" s="4"/>
      <c r="D1148" s="80"/>
      <c r="E1148" s="88"/>
      <c r="F1148" s="5"/>
      <c r="G1148" s="3"/>
      <c r="H1148" s="93"/>
      <c r="I1148" s="94"/>
    </row>
    <row r="1149" spans="1:9">
      <c r="A1149" s="95"/>
      <c r="B1149" s="96"/>
      <c r="C1149" s="97"/>
      <c r="D1149" s="97"/>
      <c r="E1149" s="327" t="s">
        <v>16</v>
      </c>
      <c r="F1149" s="327"/>
      <c r="G1149" s="327"/>
      <c r="H1149" s="327"/>
      <c r="I1149" s="98">
        <f>SUM(I1141:I1146)</f>
        <v>386.33</v>
      </c>
    </row>
    <row r="1152" spans="1:9" ht="105" customHeight="1">
      <c r="A1152" s="158"/>
      <c r="B1152" s="160"/>
      <c r="C1152" s="99" t="s">
        <v>1185</v>
      </c>
      <c r="D1152" s="328" t="s">
        <v>1233</v>
      </c>
      <c r="E1152" s="329"/>
      <c r="F1152" s="329"/>
      <c r="G1152" s="330"/>
      <c r="H1152" s="196" t="s">
        <v>28</v>
      </c>
      <c r="I1152" s="184">
        <f>I1160</f>
        <v>1303.8899999999999</v>
      </c>
    </row>
    <row r="1153" spans="1:9">
      <c r="A1153" s="159"/>
      <c r="B1153" s="79"/>
      <c r="C1153" s="82"/>
      <c r="D1153" s="82"/>
      <c r="E1153" s="83"/>
      <c r="F1153" s="83"/>
      <c r="G1153" s="83"/>
      <c r="H1153" s="83"/>
      <c r="I1153" s="84"/>
    </row>
    <row r="1154" spans="1:9" ht="15.75">
      <c r="A1154" s="76" t="s">
        <v>10</v>
      </c>
      <c r="B1154" s="76" t="s">
        <v>407</v>
      </c>
      <c r="C1154" s="76" t="s">
        <v>8</v>
      </c>
      <c r="D1154" s="150"/>
      <c r="E1154" s="151" t="s">
        <v>11</v>
      </c>
      <c r="F1154" s="77" t="s">
        <v>404</v>
      </c>
      <c r="G1154" s="78" t="s">
        <v>12</v>
      </c>
      <c r="H1154" s="76" t="s">
        <v>13</v>
      </c>
      <c r="I1154" s="78" t="s">
        <v>14</v>
      </c>
    </row>
    <row r="1155" spans="1:9" ht="25.5">
      <c r="A1155" s="152" t="s">
        <v>445</v>
      </c>
      <c r="B1155" s="153" t="s">
        <v>1341</v>
      </c>
      <c r="C1155" s="154">
        <v>88247</v>
      </c>
      <c r="D1155" s="149"/>
      <c r="E1155" s="148" t="s">
        <v>70</v>
      </c>
      <c r="F1155" s="75" t="s">
        <v>33</v>
      </c>
      <c r="G1155" s="85">
        <v>3</v>
      </c>
      <c r="H1155" s="175">
        <v>20.82</v>
      </c>
      <c r="I1155" s="86">
        <f>IF(H1155=" ",0,ROUND(G1155*H1155,2))</f>
        <v>62.46</v>
      </c>
    </row>
    <row r="1156" spans="1:9" ht="25.5">
      <c r="A1156" s="155" t="s">
        <v>445</v>
      </c>
      <c r="B1156" s="28" t="s">
        <v>1341</v>
      </c>
      <c r="C1156" s="26">
        <v>88264</v>
      </c>
      <c r="D1156" s="149"/>
      <c r="E1156" s="149" t="s">
        <v>50</v>
      </c>
      <c r="F1156" s="75" t="s">
        <v>33</v>
      </c>
      <c r="G1156" s="85">
        <v>3</v>
      </c>
      <c r="H1156" s="175">
        <v>25.61</v>
      </c>
      <c r="I1156" s="86">
        <f t="shared" ref="I1156:I1157" si="103">IF(H1156=" ",0,ROUND(G1156*H1156,2))</f>
        <v>76.83</v>
      </c>
    </row>
    <row r="1157" spans="1:9" ht="38.25">
      <c r="A1157" s="155" t="s">
        <v>446</v>
      </c>
      <c r="B1157" s="28" t="s">
        <v>1341</v>
      </c>
      <c r="C1157" s="26">
        <v>14166</v>
      </c>
      <c r="D1157" s="149"/>
      <c r="E1157" s="149" t="s">
        <v>547</v>
      </c>
      <c r="F1157" s="75" t="s">
        <v>75</v>
      </c>
      <c r="G1157" s="85">
        <v>1</v>
      </c>
      <c r="H1157" s="175">
        <v>1164.5999999999999</v>
      </c>
      <c r="I1157" s="86">
        <f t="shared" si="103"/>
        <v>1164.5999999999999</v>
      </c>
    </row>
    <row r="1158" spans="1:9">
      <c r="A1158" s="87"/>
      <c r="B1158" s="80"/>
      <c r="C1158" s="80"/>
      <c r="D1158" s="80"/>
      <c r="E1158" s="88"/>
      <c r="F1158" s="89"/>
      <c r="G1158" s="6"/>
      <c r="H1158" s="90"/>
      <c r="I1158" s="91"/>
    </row>
    <row r="1159" spans="1:9">
      <c r="A1159" s="92" t="s">
        <v>15</v>
      </c>
      <c r="B1159" s="81"/>
      <c r="C1159" s="4"/>
      <c r="D1159" s="80"/>
      <c r="E1159" s="88"/>
      <c r="F1159" s="5"/>
      <c r="G1159" s="3"/>
      <c r="H1159" s="93"/>
      <c r="I1159" s="94"/>
    </row>
    <row r="1160" spans="1:9">
      <c r="A1160" s="95"/>
      <c r="B1160" s="96"/>
      <c r="C1160" s="97"/>
      <c r="D1160" s="97"/>
      <c r="E1160" s="327" t="s">
        <v>16</v>
      </c>
      <c r="F1160" s="327"/>
      <c r="G1160" s="327"/>
      <c r="H1160" s="327"/>
      <c r="I1160" s="98">
        <f>SUM(I1155:I1157)</f>
        <v>1303.8899999999999</v>
      </c>
    </row>
    <row r="1163" spans="1:9" ht="30" customHeight="1">
      <c r="A1163" s="158"/>
      <c r="B1163" s="160"/>
      <c r="C1163" s="99" t="s">
        <v>1188</v>
      </c>
      <c r="D1163" s="328" t="s">
        <v>1235</v>
      </c>
      <c r="E1163" s="329"/>
      <c r="F1163" s="329"/>
      <c r="G1163" s="330"/>
      <c r="H1163" s="196" t="s">
        <v>724</v>
      </c>
      <c r="I1163" s="184">
        <f>I1170</f>
        <v>92.86</v>
      </c>
    </row>
    <row r="1164" spans="1:9">
      <c r="A1164" s="159"/>
      <c r="B1164" s="79"/>
      <c r="C1164" s="82"/>
      <c r="D1164" s="82"/>
      <c r="E1164" s="83"/>
      <c r="F1164" s="83"/>
      <c r="G1164" s="83"/>
      <c r="H1164" s="83"/>
      <c r="I1164" s="84"/>
    </row>
    <row r="1165" spans="1:9" ht="15.75">
      <c r="A1165" s="76" t="s">
        <v>10</v>
      </c>
      <c r="B1165" s="76" t="s">
        <v>407</v>
      </c>
      <c r="C1165" s="76" t="s">
        <v>8</v>
      </c>
      <c r="D1165" s="150"/>
      <c r="E1165" s="151" t="s">
        <v>11</v>
      </c>
      <c r="F1165" s="77" t="s">
        <v>404</v>
      </c>
      <c r="G1165" s="78" t="s">
        <v>12</v>
      </c>
      <c r="H1165" s="76" t="s">
        <v>13</v>
      </c>
      <c r="I1165" s="78" t="s">
        <v>14</v>
      </c>
    </row>
    <row r="1166" spans="1:9" ht="25.5">
      <c r="A1166" s="152" t="s">
        <v>445</v>
      </c>
      <c r="B1166" s="153" t="s">
        <v>1341</v>
      </c>
      <c r="C1166" s="154">
        <v>88247</v>
      </c>
      <c r="D1166" s="149"/>
      <c r="E1166" s="148" t="s">
        <v>70</v>
      </c>
      <c r="F1166" s="75" t="s">
        <v>33</v>
      </c>
      <c r="G1166" s="85">
        <v>2</v>
      </c>
      <c r="H1166" s="175">
        <v>20.82</v>
      </c>
      <c r="I1166" s="86">
        <f>IF(H1166=" ",0,ROUND(G1166*H1166,2))</f>
        <v>41.64</v>
      </c>
    </row>
    <row r="1167" spans="1:9" ht="25.5">
      <c r="A1167" s="155" t="s">
        <v>445</v>
      </c>
      <c r="B1167" s="28" t="s">
        <v>1341</v>
      </c>
      <c r="C1167" s="26">
        <v>88264</v>
      </c>
      <c r="D1167" s="149"/>
      <c r="E1167" s="149" t="s">
        <v>50</v>
      </c>
      <c r="F1167" s="75" t="s">
        <v>33</v>
      </c>
      <c r="G1167" s="85">
        <v>2</v>
      </c>
      <c r="H1167" s="175">
        <v>25.61</v>
      </c>
      <c r="I1167" s="86">
        <f t="shared" ref="I1167" si="104">IF(H1167=" ",0,ROUND(G1167*H1167,2))</f>
        <v>51.22</v>
      </c>
    </row>
    <row r="1168" spans="1:9">
      <c r="A1168" s="87"/>
      <c r="B1168" s="80"/>
      <c r="C1168" s="80"/>
      <c r="D1168" s="80"/>
      <c r="E1168" s="88"/>
      <c r="F1168" s="89"/>
      <c r="G1168" s="6"/>
      <c r="H1168" s="90"/>
      <c r="I1168" s="91"/>
    </row>
    <row r="1169" spans="1:9">
      <c r="A1169" s="92" t="s">
        <v>15</v>
      </c>
      <c r="B1169" s="81"/>
      <c r="C1169" s="4"/>
      <c r="D1169" s="80"/>
      <c r="E1169" s="88"/>
      <c r="F1169" s="5"/>
      <c r="G1169" s="3"/>
      <c r="H1169" s="93"/>
      <c r="I1169" s="94"/>
    </row>
    <row r="1170" spans="1:9">
      <c r="A1170" s="95"/>
      <c r="B1170" s="96"/>
      <c r="C1170" s="97"/>
      <c r="D1170" s="97"/>
      <c r="E1170" s="327" t="s">
        <v>16</v>
      </c>
      <c r="F1170" s="327"/>
      <c r="G1170" s="327"/>
      <c r="H1170" s="327"/>
      <c r="I1170" s="98">
        <f>SUM(I1166:I1167)</f>
        <v>92.86</v>
      </c>
    </row>
    <row r="1173" spans="1:9" ht="120" customHeight="1">
      <c r="A1173" s="158"/>
      <c r="B1173" s="160"/>
      <c r="C1173" s="99" t="s">
        <v>1191</v>
      </c>
      <c r="D1173" s="328" t="s">
        <v>1237</v>
      </c>
      <c r="E1173" s="329"/>
      <c r="F1173" s="329"/>
      <c r="G1173" s="330"/>
      <c r="H1173" s="196" t="s">
        <v>724</v>
      </c>
      <c r="I1173" s="184">
        <f>I1181</f>
        <v>192.20000000000002</v>
      </c>
    </row>
    <row r="1174" spans="1:9">
      <c r="A1174" s="159"/>
      <c r="B1174" s="79"/>
      <c r="C1174" s="82"/>
      <c r="D1174" s="82"/>
      <c r="E1174" s="83"/>
      <c r="F1174" s="83"/>
      <c r="G1174" s="83"/>
      <c r="H1174" s="83"/>
      <c r="I1174" s="84"/>
    </row>
    <row r="1175" spans="1:9" ht="15.75">
      <c r="A1175" s="76" t="s">
        <v>10</v>
      </c>
      <c r="B1175" s="76" t="s">
        <v>407</v>
      </c>
      <c r="C1175" s="76" t="s">
        <v>8</v>
      </c>
      <c r="D1175" s="150"/>
      <c r="E1175" s="151" t="s">
        <v>11</v>
      </c>
      <c r="F1175" s="77" t="s">
        <v>404</v>
      </c>
      <c r="G1175" s="78" t="s">
        <v>12</v>
      </c>
      <c r="H1175" s="76" t="s">
        <v>13</v>
      </c>
      <c r="I1175" s="78" t="s">
        <v>14</v>
      </c>
    </row>
    <row r="1176" spans="1:9" ht="25.5">
      <c r="A1176" s="152" t="s">
        <v>445</v>
      </c>
      <c r="B1176" s="153" t="s">
        <v>1341</v>
      </c>
      <c r="C1176" s="154">
        <v>88247</v>
      </c>
      <c r="D1176" s="149"/>
      <c r="E1176" s="148" t="s">
        <v>70</v>
      </c>
      <c r="F1176" s="75" t="s">
        <v>33</v>
      </c>
      <c r="G1176" s="85">
        <v>1</v>
      </c>
      <c r="H1176" s="175">
        <v>20.82</v>
      </c>
      <c r="I1176" s="86">
        <f>IF(H1176=" ",0,ROUND(G1176*H1176,2))</f>
        <v>20.82</v>
      </c>
    </row>
    <row r="1177" spans="1:9" ht="25.5">
      <c r="A1177" s="155" t="s">
        <v>445</v>
      </c>
      <c r="B1177" s="28" t="s">
        <v>1341</v>
      </c>
      <c r="C1177" s="26">
        <v>88264</v>
      </c>
      <c r="D1177" s="149"/>
      <c r="E1177" s="149" t="s">
        <v>50</v>
      </c>
      <c r="F1177" s="75" t="s">
        <v>33</v>
      </c>
      <c r="G1177" s="85">
        <v>1</v>
      </c>
      <c r="H1177" s="175">
        <v>25.61</v>
      </c>
      <c r="I1177" s="86">
        <f t="shared" ref="I1177:I1178" si="105">IF(H1177=" ",0,ROUND(G1177*H1177,2))</f>
        <v>25.61</v>
      </c>
    </row>
    <row r="1178" spans="1:9">
      <c r="A1178" s="155" t="s">
        <v>408</v>
      </c>
      <c r="B1178" s="28" t="s">
        <v>406</v>
      </c>
      <c r="C1178" s="26"/>
      <c r="D1178" s="149"/>
      <c r="E1178" s="187" t="s">
        <v>1238</v>
      </c>
      <c r="F1178" s="75" t="s">
        <v>724</v>
      </c>
      <c r="G1178" s="85">
        <v>1</v>
      </c>
      <c r="H1178" s="175">
        <v>145.77000000000001</v>
      </c>
      <c r="I1178" s="86">
        <f t="shared" si="105"/>
        <v>145.77000000000001</v>
      </c>
    </row>
    <row r="1179" spans="1:9">
      <c r="A1179" s="87"/>
      <c r="B1179" s="80"/>
      <c r="C1179" s="80"/>
      <c r="D1179" s="80"/>
      <c r="E1179" s="88"/>
      <c r="F1179" s="89"/>
      <c r="G1179" s="6"/>
      <c r="H1179" s="90"/>
      <c r="I1179" s="91"/>
    </row>
    <row r="1180" spans="1:9">
      <c r="A1180" s="92" t="s">
        <v>15</v>
      </c>
      <c r="B1180" s="81"/>
      <c r="C1180" s="4"/>
      <c r="D1180" s="80"/>
      <c r="E1180" s="88"/>
      <c r="F1180" s="5"/>
      <c r="G1180" s="3"/>
      <c r="H1180" s="93"/>
      <c r="I1180" s="94"/>
    </row>
    <row r="1181" spans="1:9">
      <c r="A1181" s="95"/>
      <c r="B1181" s="96"/>
      <c r="C1181" s="97"/>
      <c r="D1181" s="97"/>
      <c r="E1181" s="327" t="s">
        <v>16</v>
      </c>
      <c r="F1181" s="327"/>
      <c r="G1181" s="327"/>
      <c r="H1181" s="327"/>
      <c r="I1181" s="98">
        <f>SUM(I1176:I1178)</f>
        <v>192.20000000000002</v>
      </c>
    </row>
    <row r="1184" spans="1:9" ht="159.94999999999999" customHeight="1">
      <c r="A1184" s="158"/>
      <c r="B1184" s="160"/>
      <c r="C1184" s="99" t="s">
        <v>1195</v>
      </c>
      <c r="D1184" s="328" t="s">
        <v>1240</v>
      </c>
      <c r="E1184" s="329"/>
      <c r="F1184" s="329"/>
      <c r="G1184" s="330"/>
      <c r="H1184" s="196" t="s">
        <v>724</v>
      </c>
      <c r="I1184" s="184">
        <f>I1192</f>
        <v>531.55999999999995</v>
      </c>
    </row>
    <row r="1185" spans="1:9">
      <c r="A1185" s="159"/>
      <c r="B1185" s="79"/>
      <c r="C1185" s="82"/>
      <c r="D1185" s="82"/>
      <c r="E1185" s="83"/>
      <c r="F1185" s="83"/>
      <c r="G1185" s="83"/>
      <c r="H1185" s="83"/>
      <c r="I1185" s="84"/>
    </row>
    <row r="1186" spans="1:9" ht="15.75">
      <c r="A1186" s="76" t="s">
        <v>10</v>
      </c>
      <c r="B1186" s="76" t="s">
        <v>407</v>
      </c>
      <c r="C1186" s="76" t="s">
        <v>8</v>
      </c>
      <c r="D1186" s="150"/>
      <c r="E1186" s="151" t="s">
        <v>11</v>
      </c>
      <c r="F1186" s="77" t="s">
        <v>404</v>
      </c>
      <c r="G1186" s="78" t="s">
        <v>12</v>
      </c>
      <c r="H1186" s="76" t="s">
        <v>13</v>
      </c>
      <c r="I1186" s="78" t="s">
        <v>14</v>
      </c>
    </row>
    <row r="1187" spans="1:9" ht="25.5">
      <c r="A1187" s="152" t="s">
        <v>445</v>
      </c>
      <c r="B1187" s="153" t="s">
        <v>1341</v>
      </c>
      <c r="C1187" s="154">
        <v>88247</v>
      </c>
      <c r="D1187" s="149"/>
      <c r="E1187" s="148" t="s">
        <v>70</v>
      </c>
      <c r="F1187" s="75" t="s">
        <v>33</v>
      </c>
      <c r="G1187" s="85">
        <v>1</v>
      </c>
      <c r="H1187" s="175">
        <v>20.82</v>
      </c>
      <c r="I1187" s="86">
        <f>IF(H1187=" ",0,ROUND(G1187*H1187,2))</f>
        <v>20.82</v>
      </c>
    </row>
    <row r="1188" spans="1:9" ht="25.5">
      <c r="A1188" s="155" t="s">
        <v>445</v>
      </c>
      <c r="B1188" s="28" t="s">
        <v>1341</v>
      </c>
      <c r="C1188" s="26">
        <v>88264</v>
      </c>
      <c r="D1188" s="149"/>
      <c r="E1188" s="149" t="s">
        <v>50</v>
      </c>
      <c r="F1188" s="75" t="s">
        <v>33</v>
      </c>
      <c r="G1188" s="85">
        <v>1</v>
      </c>
      <c r="H1188" s="175">
        <v>25.61</v>
      </c>
      <c r="I1188" s="86">
        <f t="shared" ref="I1188:I1189" si="106">IF(H1188=" ",0,ROUND(G1188*H1188,2))</f>
        <v>25.61</v>
      </c>
    </row>
    <row r="1189" spans="1:9">
      <c r="A1189" s="155" t="s">
        <v>408</v>
      </c>
      <c r="B1189" s="28" t="s">
        <v>406</v>
      </c>
      <c r="C1189" s="26"/>
      <c r="D1189" s="149"/>
      <c r="E1189" s="187" t="s">
        <v>1241</v>
      </c>
      <c r="F1189" s="75" t="s">
        <v>724</v>
      </c>
      <c r="G1189" s="85">
        <v>1</v>
      </c>
      <c r="H1189" s="175">
        <v>485.13333333333327</v>
      </c>
      <c r="I1189" s="86">
        <f t="shared" si="106"/>
        <v>485.13</v>
      </c>
    </row>
    <row r="1190" spans="1:9">
      <c r="A1190" s="87"/>
      <c r="B1190" s="80"/>
      <c r="C1190" s="80"/>
      <c r="D1190" s="80"/>
      <c r="E1190" s="88"/>
      <c r="F1190" s="89"/>
      <c r="G1190" s="6"/>
      <c r="H1190" s="90"/>
      <c r="I1190" s="91"/>
    </row>
    <row r="1191" spans="1:9">
      <c r="A1191" s="92" t="s">
        <v>15</v>
      </c>
      <c r="B1191" s="81"/>
      <c r="C1191" s="4"/>
      <c r="D1191" s="80"/>
      <c r="E1191" s="88"/>
      <c r="F1191" s="5"/>
      <c r="G1191" s="3"/>
      <c r="H1191" s="93"/>
      <c r="I1191" s="94"/>
    </row>
    <row r="1192" spans="1:9">
      <c r="A1192" s="95"/>
      <c r="B1192" s="96"/>
      <c r="C1192" s="97"/>
      <c r="D1192" s="97"/>
      <c r="E1192" s="327" t="s">
        <v>16</v>
      </c>
      <c r="F1192" s="327"/>
      <c r="G1192" s="327"/>
      <c r="H1192" s="327"/>
      <c r="I1192" s="98">
        <f>SUM(I1187:I1189)</f>
        <v>531.55999999999995</v>
      </c>
    </row>
    <row r="1195" spans="1:9" ht="30" customHeight="1">
      <c r="A1195" s="158"/>
      <c r="B1195" s="160"/>
      <c r="C1195" s="99" t="s">
        <v>1198</v>
      </c>
      <c r="D1195" s="328" t="s">
        <v>1250</v>
      </c>
      <c r="E1195" s="329"/>
      <c r="F1195" s="329"/>
      <c r="G1195" s="330"/>
      <c r="H1195" s="196" t="s">
        <v>724</v>
      </c>
      <c r="I1195" s="184">
        <f>I1203</f>
        <v>12.57</v>
      </c>
    </row>
    <row r="1196" spans="1:9">
      <c r="A1196" s="159"/>
      <c r="B1196" s="79"/>
      <c r="C1196" s="82"/>
      <c r="D1196" s="82"/>
      <c r="E1196" s="83"/>
      <c r="F1196" s="83"/>
      <c r="G1196" s="83"/>
      <c r="H1196" s="83"/>
      <c r="I1196" s="84"/>
    </row>
    <row r="1197" spans="1:9" ht="15.75">
      <c r="A1197" s="76" t="s">
        <v>10</v>
      </c>
      <c r="B1197" s="76" t="s">
        <v>407</v>
      </c>
      <c r="C1197" s="76" t="s">
        <v>8</v>
      </c>
      <c r="D1197" s="150"/>
      <c r="E1197" s="151" t="s">
        <v>11</v>
      </c>
      <c r="F1197" s="77" t="s">
        <v>404</v>
      </c>
      <c r="G1197" s="78" t="s">
        <v>12</v>
      </c>
      <c r="H1197" s="76" t="s">
        <v>13</v>
      </c>
      <c r="I1197" s="78" t="s">
        <v>14</v>
      </c>
    </row>
    <row r="1198" spans="1:9" ht="25.5">
      <c r="A1198" s="152" t="s">
        <v>445</v>
      </c>
      <c r="B1198" s="153" t="s">
        <v>1341</v>
      </c>
      <c r="C1198" s="154">
        <v>88247</v>
      </c>
      <c r="D1198" s="149"/>
      <c r="E1198" s="148" t="s">
        <v>70</v>
      </c>
      <c r="F1198" s="75" t="s">
        <v>33</v>
      </c>
      <c r="G1198" s="85">
        <v>0.1</v>
      </c>
      <c r="H1198" s="175">
        <v>20.82</v>
      </c>
      <c r="I1198" s="86">
        <f>IF(H1198=" ",0,ROUND(G1198*H1198,2))</f>
        <v>2.08</v>
      </c>
    </row>
    <row r="1199" spans="1:9" ht="25.5">
      <c r="A1199" s="155" t="s">
        <v>445</v>
      </c>
      <c r="B1199" s="28" t="s">
        <v>1341</v>
      </c>
      <c r="C1199" s="26">
        <v>88264</v>
      </c>
      <c r="D1199" s="149"/>
      <c r="E1199" s="149" t="s">
        <v>50</v>
      </c>
      <c r="F1199" s="75" t="s">
        <v>33</v>
      </c>
      <c r="G1199" s="85">
        <v>0.1</v>
      </c>
      <c r="H1199" s="175">
        <v>25.61</v>
      </c>
      <c r="I1199" s="86">
        <f t="shared" ref="I1199:I1200" si="107">IF(H1199=" ",0,ROUND(G1199*H1199,2))</f>
        <v>2.56</v>
      </c>
    </row>
    <row r="1200" spans="1:9" ht="38.25">
      <c r="A1200" s="155" t="s">
        <v>446</v>
      </c>
      <c r="B1200" s="28" t="s">
        <v>1341</v>
      </c>
      <c r="C1200" s="26">
        <v>1535</v>
      </c>
      <c r="D1200" s="149"/>
      <c r="E1200" s="149" t="s">
        <v>377</v>
      </c>
      <c r="F1200" s="75" t="s">
        <v>75</v>
      </c>
      <c r="G1200" s="85">
        <v>1</v>
      </c>
      <c r="H1200" s="175">
        <v>7.93</v>
      </c>
      <c r="I1200" s="86">
        <f t="shared" si="107"/>
        <v>7.93</v>
      </c>
    </row>
    <row r="1201" spans="1:9">
      <c r="A1201" s="87"/>
      <c r="B1201" s="80"/>
      <c r="C1201" s="80"/>
      <c r="D1201" s="80"/>
      <c r="E1201" s="88"/>
      <c r="F1201" s="89"/>
      <c r="G1201" s="6"/>
      <c r="H1201" s="90"/>
      <c r="I1201" s="91"/>
    </row>
    <row r="1202" spans="1:9">
      <c r="A1202" s="92" t="s">
        <v>15</v>
      </c>
      <c r="B1202" s="81"/>
      <c r="C1202" s="4"/>
      <c r="D1202" s="80"/>
      <c r="E1202" s="88"/>
      <c r="F1202" s="5"/>
      <c r="G1202" s="3"/>
      <c r="H1202" s="93"/>
      <c r="I1202" s="94"/>
    </row>
    <row r="1203" spans="1:9">
      <c r="A1203" s="95"/>
      <c r="B1203" s="96"/>
      <c r="C1203" s="97"/>
      <c r="D1203" s="97"/>
      <c r="E1203" s="327" t="s">
        <v>16</v>
      </c>
      <c r="F1203" s="327"/>
      <c r="G1203" s="327"/>
      <c r="H1203" s="327"/>
      <c r="I1203" s="98">
        <f>SUM(I1198:I1200)</f>
        <v>12.57</v>
      </c>
    </row>
    <row r="1206" spans="1:9" ht="30" customHeight="1">
      <c r="A1206" s="158"/>
      <c r="B1206" s="160"/>
      <c r="C1206" s="99" t="s">
        <v>1201</v>
      </c>
      <c r="D1206" s="328" t="s">
        <v>1251</v>
      </c>
      <c r="E1206" s="329"/>
      <c r="F1206" s="329"/>
      <c r="G1206" s="330"/>
      <c r="H1206" s="196" t="s">
        <v>724</v>
      </c>
      <c r="I1206" s="184">
        <f>I1214</f>
        <v>12.420000000000002</v>
      </c>
    </row>
    <row r="1207" spans="1:9">
      <c r="A1207" s="159"/>
      <c r="B1207" s="79"/>
      <c r="C1207" s="82"/>
      <c r="D1207" s="82"/>
      <c r="E1207" s="83"/>
      <c r="F1207" s="83"/>
      <c r="G1207" s="83"/>
      <c r="H1207" s="83"/>
      <c r="I1207" s="84"/>
    </row>
    <row r="1208" spans="1:9" ht="15.75">
      <c r="A1208" s="76" t="s">
        <v>10</v>
      </c>
      <c r="B1208" s="76" t="s">
        <v>407</v>
      </c>
      <c r="C1208" s="76" t="s">
        <v>8</v>
      </c>
      <c r="D1208" s="150"/>
      <c r="E1208" s="151" t="s">
        <v>11</v>
      </c>
      <c r="F1208" s="77" t="s">
        <v>404</v>
      </c>
      <c r="G1208" s="78" t="s">
        <v>12</v>
      </c>
      <c r="H1208" s="76" t="s">
        <v>13</v>
      </c>
      <c r="I1208" s="78" t="s">
        <v>14</v>
      </c>
    </row>
    <row r="1209" spans="1:9" ht="25.5">
      <c r="A1209" s="152" t="s">
        <v>445</v>
      </c>
      <c r="B1209" s="153" t="s">
        <v>1341</v>
      </c>
      <c r="C1209" s="154">
        <v>88247</v>
      </c>
      <c r="D1209" s="149"/>
      <c r="E1209" s="148" t="s">
        <v>70</v>
      </c>
      <c r="F1209" s="75" t="s">
        <v>33</v>
      </c>
      <c r="G1209" s="85">
        <v>0.1</v>
      </c>
      <c r="H1209" s="175">
        <v>20.82</v>
      </c>
      <c r="I1209" s="86">
        <f>IF(H1209=" ",0,ROUND(G1209*H1209,2))</f>
        <v>2.08</v>
      </c>
    </row>
    <row r="1210" spans="1:9" ht="25.5">
      <c r="A1210" s="155" t="s">
        <v>445</v>
      </c>
      <c r="B1210" s="28" t="s">
        <v>1341</v>
      </c>
      <c r="C1210" s="26">
        <v>88264</v>
      </c>
      <c r="D1210" s="149"/>
      <c r="E1210" s="149" t="s">
        <v>50</v>
      </c>
      <c r="F1210" s="75" t="s">
        <v>33</v>
      </c>
      <c r="G1210" s="85">
        <v>0.1</v>
      </c>
      <c r="H1210" s="175">
        <v>25.61</v>
      </c>
      <c r="I1210" s="86">
        <f t="shared" ref="I1210:I1211" si="108">IF(H1210=" ",0,ROUND(G1210*H1210,2))</f>
        <v>2.56</v>
      </c>
    </row>
    <row r="1211" spans="1:9" ht="38.25">
      <c r="A1211" s="155" t="s">
        <v>446</v>
      </c>
      <c r="B1211" s="28" t="s">
        <v>1341</v>
      </c>
      <c r="C1211" s="26">
        <v>1585</v>
      </c>
      <c r="D1211" s="149"/>
      <c r="E1211" s="149" t="s">
        <v>373</v>
      </c>
      <c r="F1211" s="75" t="s">
        <v>75</v>
      </c>
      <c r="G1211" s="85">
        <v>1</v>
      </c>
      <c r="H1211" s="175">
        <v>7.78</v>
      </c>
      <c r="I1211" s="86">
        <f t="shared" si="108"/>
        <v>7.78</v>
      </c>
    </row>
    <row r="1212" spans="1:9">
      <c r="A1212" s="87"/>
      <c r="B1212" s="80"/>
      <c r="C1212" s="80"/>
      <c r="D1212" s="80"/>
      <c r="E1212" s="88"/>
      <c r="F1212" s="89"/>
      <c r="G1212" s="6"/>
      <c r="H1212" s="90"/>
      <c r="I1212" s="91"/>
    </row>
    <row r="1213" spans="1:9">
      <c r="A1213" s="92" t="s">
        <v>15</v>
      </c>
      <c r="B1213" s="81"/>
      <c r="C1213" s="4"/>
      <c r="D1213" s="80"/>
      <c r="E1213" s="88"/>
      <c r="F1213" s="5"/>
      <c r="G1213" s="3"/>
      <c r="H1213" s="93"/>
      <c r="I1213" s="94"/>
    </row>
    <row r="1214" spans="1:9">
      <c r="A1214" s="95"/>
      <c r="B1214" s="96"/>
      <c r="C1214" s="97"/>
      <c r="D1214" s="97"/>
      <c r="E1214" s="327" t="s">
        <v>16</v>
      </c>
      <c r="F1214" s="327"/>
      <c r="G1214" s="327"/>
      <c r="H1214" s="327"/>
      <c r="I1214" s="98">
        <f>SUM(I1209:I1211)</f>
        <v>12.420000000000002</v>
      </c>
    </row>
    <row r="1217" spans="1:9" ht="30" customHeight="1">
      <c r="A1217" s="158"/>
      <c r="B1217" s="160"/>
      <c r="C1217" s="99" t="s">
        <v>1204</v>
      </c>
      <c r="D1217" s="328" t="s">
        <v>1252</v>
      </c>
      <c r="E1217" s="329"/>
      <c r="F1217" s="329"/>
      <c r="G1217" s="330"/>
      <c r="H1217" s="196" t="s">
        <v>724</v>
      </c>
      <c r="I1217" s="184">
        <f>I1225</f>
        <v>14.49</v>
      </c>
    </row>
    <row r="1218" spans="1:9">
      <c r="A1218" s="159"/>
      <c r="B1218" s="79"/>
      <c r="C1218" s="82"/>
      <c r="D1218" s="82"/>
      <c r="E1218" s="83"/>
      <c r="F1218" s="83"/>
      <c r="G1218" s="83"/>
      <c r="H1218" s="83"/>
      <c r="I1218" s="84"/>
    </row>
    <row r="1219" spans="1:9" ht="15.75">
      <c r="A1219" s="76" t="s">
        <v>10</v>
      </c>
      <c r="B1219" s="76" t="s">
        <v>407</v>
      </c>
      <c r="C1219" s="76" t="s">
        <v>8</v>
      </c>
      <c r="D1219" s="150"/>
      <c r="E1219" s="151" t="s">
        <v>11</v>
      </c>
      <c r="F1219" s="77" t="s">
        <v>404</v>
      </c>
      <c r="G1219" s="78" t="s">
        <v>12</v>
      </c>
      <c r="H1219" s="76" t="s">
        <v>13</v>
      </c>
      <c r="I1219" s="78" t="s">
        <v>14</v>
      </c>
    </row>
    <row r="1220" spans="1:9" ht="25.5">
      <c r="A1220" s="152" t="s">
        <v>445</v>
      </c>
      <c r="B1220" s="153" t="s">
        <v>1341</v>
      </c>
      <c r="C1220" s="154">
        <v>88247</v>
      </c>
      <c r="D1220" s="149"/>
      <c r="E1220" s="148" t="s">
        <v>70</v>
      </c>
      <c r="F1220" s="75" t="s">
        <v>33</v>
      </c>
      <c r="G1220" s="85">
        <v>0.1</v>
      </c>
      <c r="H1220" s="175">
        <v>20.82</v>
      </c>
      <c r="I1220" s="86">
        <f>IF(H1220=" ",0,ROUND(G1220*H1220,2))</f>
        <v>2.08</v>
      </c>
    </row>
    <row r="1221" spans="1:9" ht="25.5">
      <c r="A1221" s="155" t="s">
        <v>445</v>
      </c>
      <c r="B1221" s="28" t="s">
        <v>1341</v>
      </c>
      <c r="C1221" s="26">
        <v>88264</v>
      </c>
      <c r="D1221" s="149"/>
      <c r="E1221" s="149" t="s">
        <v>50</v>
      </c>
      <c r="F1221" s="75" t="s">
        <v>33</v>
      </c>
      <c r="G1221" s="85">
        <v>0.1</v>
      </c>
      <c r="H1221" s="175">
        <v>25.61</v>
      </c>
      <c r="I1221" s="86">
        <f t="shared" ref="I1221:I1222" si="109">IF(H1221=" ",0,ROUND(G1221*H1221,2))</f>
        <v>2.56</v>
      </c>
    </row>
    <row r="1222" spans="1:9" ht="38.25">
      <c r="A1222" s="155" t="s">
        <v>446</v>
      </c>
      <c r="B1222" s="28" t="s">
        <v>1341</v>
      </c>
      <c r="C1222" s="26">
        <v>1586</v>
      </c>
      <c r="D1222" s="149"/>
      <c r="E1222" s="149" t="s">
        <v>374</v>
      </c>
      <c r="F1222" s="75" t="s">
        <v>75</v>
      </c>
      <c r="G1222" s="85">
        <v>1</v>
      </c>
      <c r="H1222" s="175">
        <v>9.85</v>
      </c>
      <c r="I1222" s="86">
        <f t="shared" si="109"/>
        <v>9.85</v>
      </c>
    </row>
    <row r="1223" spans="1:9">
      <c r="A1223" s="87"/>
      <c r="B1223" s="80"/>
      <c r="C1223" s="80"/>
      <c r="D1223" s="80"/>
      <c r="E1223" s="88"/>
      <c r="F1223" s="89"/>
      <c r="G1223" s="6"/>
      <c r="H1223" s="90"/>
      <c r="I1223" s="91"/>
    </row>
    <row r="1224" spans="1:9">
      <c r="A1224" s="92" t="s">
        <v>15</v>
      </c>
      <c r="B1224" s="81"/>
      <c r="C1224" s="4"/>
      <c r="D1224" s="80"/>
      <c r="E1224" s="88"/>
      <c r="F1224" s="5"/>
      <c r="G1224" s="3"/>
      <c r="H1224" s="93"/>
      <c r="I1224" s="94"/>
    </row>
    <row r="1225" spans="1:9">
      <c r="A1225" s="95"/>
      <c r="B1225" s="96"/>
      <c r="C1225" s="97"/>
      <c r="D1225" s="97"/>
      <c r="E1225" s="327" t="s">
        <v>16</v>
      </c>
      <c r="F1225" s="327"/>
      <c r="G1225" s="327"/>
      <c r="H1225" s="327"/>
      <c r="I1225" s="98">
        <f>SUM(I1220:I1222)</f>
        <v>14.49</v>
      </c>
    </row>
    <row r="1228" spans="1:9" ht="30" customHeight="1">
      <c r="A1228" s="158"/>
      <c r="B1228" s="160"/>
      <c r="C1228" s="99" t="s">
        <v>1207</v>
      </c>
      <c r="D1228" s="328" t="s">
        <v>1253</v>
      </c>
      <c r="E1228" s="329"/>
      <c r="F1228" s="329"/>
      <c r="G1228" s="330"/>
      <c r="H1228" s="196" t="s">
        <v>724</v>
      </c>
      <c r="I1228" s="184">
        <f>I1236</f>
        <v>14.67</v>
      </c>
    </row>
    <row r="1229" spans="1:9">
      <c r="A1229" s="159"/>
      <c r="B1229" s="79"/>
      <c r="C1229" s="82"/>
      <c r="D1229" s="82"/>
      <c r="E1229" s="83"/>
      <c r="F1229" s="83"/>
      <c r="G1229" s="83"/>
      <c r="H1229" s="83"/>
      <c r="I1229" s="84"/>
    </row>
    <row r="1230" spans="1:9" ht="15.75">
      <c r="A1230" s="76" t="s">
        <v>10</v>
      </c>
      <c r="B1230" s="76" t="s">
        <v>407</v>
      </c>
      <c r="C1230" s="76" t="s">
        <v>8</v>
      </c>
      <c r="D1230" s="150"/>
      <c r="E1230" s="151" t="s">
        <v>11</v>
      </c>
      <c r="F1230" s="77" t="s">
        <v>404</v>
      </c>
      <c r="G1230" s="78" t="s">
        <v>12</v>
      </c>
      <c r="H1230" s="76" t="s">
        <v>13</v>
      </c>
      <c r="I1230" s="78" t="s">
        <v>14</v>
      </c>
    </row>
    <row r="1231" spans="1:9" ht="25.5">
      <c r="A1231" s="152" t="s">
        <v>445</v>
      </c>
      <c r="B1231" s="153" t="s">
        <v>1341</v>
      </c>
      <c r="C1231" s="154">
        <v>88247</v>
      </c>
      <c r="D1231" s="149"/>
      <c r="E1231" s="148" t="s">
        <v>70</v>
      </c>
      <c r="F1231" s="75" t="s">
        <v>33</v>
      </c>
      <c r="G1231" s="85">
        <v>0.1</v>
      </c>
      <c r="H1231" s="175">
        <v>20.82</v>
      </c>
      <c r="I1231" s="86">
        <f>IF(H1231=" ",0,ROUND(G1231*H1231,2))</f>
        <v>2.08</v>
      </c>
    </row>
    <row r="1232" spans="1:9" ht="25.5">
      <c r="A1232" s="155" t="s">
        <v>445</v>
      </c>
      <c r="B1232" s="28" t="s">
        <v>1341</v>
      </c>
      <c r="C1232" s="26">
        <v>88264</v>
      </c>
      <c r="D1232" s="149"/>
      <c r="E1232" s="149" t="s">
        <v>50</v>
      </c>
      <c r="F1232" s="75" t="s">
        <v>33</v>
      </c>
      <c r="G1232" s="85">
        <v>0.1</v>
      </c>
      <c r="H1232" s="175">
        <v>25.61</v>
      </c>
      <c r="I1232" s="86">
        <f t="shared" ref="I1232:I1233" si="110">IF(H1232=" ",0,ROUND(G1232*H1232,2))</f>
        <v>2.56</v>
      </c>
    </row>
    <row r="1233" spans="1:9" ht="38.25">
      <c r="A1233" s="155" t="s">
        <v>446</v>
      </c>
      <c r="B1233" s="28" t="s">
        <v>1341</v>
      </c>
      <c r="C1233" s="26">
        <v>1587</v>
      </c>
      <c r="D1233" s="149"/>
      <c r="E1233" s="149" t="s">
        <v>375</v>
      </c>
      <c r="F1233" s="75" t="s">
        <v>75</v>
      </c>
      <c r="G1233" s="85">
        <v>1</v>
      </c>
      <c r="H1233" s="175">
        <v>10.029999999999999</v>
      </c>
      <c r="I1233" s="86">
        <f t="shared" si="110"/>
        <v>10.029999999999999</v>
      </c>
    </row>
    <row r="1234" spans="1:9">
      <c r="A1234" s="87"/>
      <c r="B1234" s="80"/>
      <c r="C1234" s="80"/>
      <c r="D1234" s="80"/>
      <c r="E1234" s="88"/>
      <c r="F1234" s="89"/>
      <c r="G1234" s="6"/>
      <c r="H1234" s="90"/>
      <c r="I1234" s="91"/>
    </row>
    <row r="1235" spans="1:9">
      <c r="A1235" s="92" t="s">
        <v>15</v>
      </c>
      <c r="B1235" s="81"/>
      <c r="C1235" s="4"/>
      <c r="D1235" s="80"/>
      <c r="E1235" s="88"/>
      <c r="F1235" s="5"/>
      <c r="G1235" s="3"/>
      <c r="H1235" s="93"/>
      <c r="I1235" s="94"/>
    </row>
    <row r="1236" spans="1:9">
      <c r="A1236" s="95"/>
      <c r="B1236" s="96"/>
      <c r="C1236" s="97"/>
      <c r="D1236" s="97"/>
      <c r="E1236" s="327" t="s">
        <v>16</v>
      </c>
      <c r="F1236" s="327"/>
      <c r="G1236" s="327"/>
      <c r="H1236" s="327"/>
      <c r="I1236" s="98">
        <f>SUM(I1231:I1233)</f>
        <v>14.67</v>
      </c>
    </row>
    <row r="1239" spans="1:9" ht="30" customHeight="1">
      <c r="A1239" s="158"/>
      <c r="B1239" s="160"/>
      <c r="C1239" s="99" t="s">
        <v>1210</v>
      </c>
      <c r="D1239" s="328" t="s">
        <v>1254</v>
      </c>
      <c r="E1239" s="329"/>
      <c r="F1239" s="329"/>
      <c r="G1239" s="330"/>
      <c r="H1239" s="196" t="s">
        <v>724</v>
      </c>
      <c r="I1239" s="184">
        <f>I1247</f>
        <v>18.399999999999999</v>
      </c>
    </row>
    <row r="1240" spans="1:9">
      <c r="A1240" s="159"/>
      <c r="B1240" s="79"/>
      <c r="C1240" s="82"/>
      <c r="D1240" s="82"/>
      <c r="E1240" s="83"/>
      <c r="F1240" s="83"/>
      <c r="G1240" s="83"/>
      <c r="H1240" s="83"/>
      <c r="I1240" s="84"/>
    </row>
    <row r="1241" spans="1:9" ht="15.75">
      <c r="A1241" s="76" t="s">
        <v>10</v>
      </c>
      <c r="B1241" s="76" t="s">
        <v>407</v>
      </c>
      <c r="C1241" s="76" t="s">
        <v>8</v>
      </c>
      <c r="D1241" s="150"/>
      <c r="E1241" s="151" t="s">
        <v>11</v>
      </c>
      <c r="F1241" s="77" t="s">
        <v>404</v>
      </c>
      <c r="G1241" s="78" t="s">
        <v>12</v>
      </c>
      <c r="H1241" s="76" t="s">
        <v>13</v>
      </c>
      <c r="I1241" s="78" t="s">
        <v>14</v>
      </c>
    </row>
    <row r="1242" spans="1:9" ht="25.5">
      <c r="A1242" s="152" t="s">
        <v>445</v>
      </c>
      <c r="B1242" s="153" t="s">
        <v>1341</v>
      </c>
      <c r="C1242" s="154">
        <v>88247</v>
      </c>
      <c r="D1242" s="149"/>
      <c r="E1242" s="148" t="s">
        <v>70</v>
      </c>
      <c r="F1242" s="75" t="s">
        <v>33</v>
      </c>
      <c r="G1242" s="85">
        <v>0.1</v>
      </c>
      <c r="H1242" s="175">
        <v>20.82</v>
      </c>
      <c r="I1242" s="86">
        <f>IF(H1242=" ",0,ROUND(G1242*H1242,2))</f>
        <v>2.08</v>
      </c>
    </row>
    <row r="1243" spans="1:9" ht="25.5">
      <c r="A1243" s="155" t="s">
        <v>445</v>
      </c>
      <c r="B1243" s="28" t="s">
        <v>1341</v>
      </c>
      <c r="C1243" s="26">
        <v>88264</v>
      </c>
      <c r="D1243" s="149"/>
      <c r="E1243" s="149" t="s">
        <v>50</v>
      </c>
      <c r="F1243" s="75" t="s">
        <v>33</v>
      </c>
      <c r="G1243" s="85">
        <v>0.1</v>
      </c>
      <c r="H1243" s="175">
        <v>25.61</v>
      </c>
      <c r="I1243" s="86">
        <f t="shared" ref="I1243:I1244" si="111">IF(H1243=" ",0,ROUND(G1243*H1243,2))</f>
        <v>2.56</v>
      </c>
    </row>
    <row r="1244" spans="1:9" ht="38.25">
      <c r="A1244" s="155" t="s">
        <v>446</v>
      </c>
      <c r="B1244" s="28" t="s">
        <v>1341</v>
      </c>
      <c r="C1244" s="26">
        <v>1588</v>
      </c>
      <c r="D1244" s="149"/>
      <c r="E1244" s="149" t="s">
        <v>376</v>
      </c>
      <c r="F1244" s="75" t="s">
        <v>75</v>
      </c>
      <c r="G1244" s="85">
        <v>1</v>
      </c>
      <c r="H1244" s="175">
        <v>13.76</v>
      </c>
      <c r="I1244" s="86">
        <f t="shared" si="111"/>
        <v>13.76</v>
      </c>
    </row>
    <row r="1245" spans="1:9">
      <c r="A1245" s="87"/>
      <c r="B1245" s="80"/>
      <c r="C1245" s="80"/>
      <c r="D1245" s="80"/>
      <c r="E1245" s="88"/>
      <c r="F1245" s="89"/>
      <c r="G1245" s="6"/>
      <c r="H1245" s="90"/>
      <c r="I1245" s="91"/>
    </row>
    <row r="1246" spans="1:9">
      <c r="A1246" s="92" t="s">
        <v>15</v>
      </c>
      <c r="B1246" s="81"/>
      <c r="C1246" s="4"/>
      <c r="D1246" s="80"/>
      <c r="E1246" s="88"/>
      <c r="F1246" s="5"/>
      <c r="G1246" s="3"/>
      <c r="H1246" s="93"/>
      <c r="I1246" s="94"/>
    </row>
    <row r="1247" spans="1:9">
      <c r="A1247" s="95"/>
      <c r="B1247" s="96"/>
      <c r="C1247" s="97"/>
      <c r="D1247" s="97"/>
      <c r="E1247" s="327" t="s">
        <v>16</v>
      </c>
      <c r="F1247" s="327"/>
      <c r="G1247" s="327"/>
      <c r="H1247" s="327"/>
      <c r="I1247" s="98">
        <f>SUM(I1242:I1244)</f>
        <v>18.399999999999999</v>
      </c>
    </row>
    <row r="1250" spans="1:9" ht="30" customHeight="1">
      <c r="A1250" s="158"/>
      <c r="B1250" s="160"/>
      <c r="C1250" s="99" t="s">
        <v>1212</v>
      </c>
      <c r="D1250" s="328" t="s">
        <v>1255</v>
      </c>
      <c r="E1250" s="329"/>
      <c r="F1250" s="329"/>
      <c r="G1250" s="330"/>
      <c r="H1250" s="196" t="s">
        <v>724</v>
      </c>
      <c r="I1250" s="184">
        <f>I1258</f>
        <v>18.829999999999998</v>
      </c>
    </row>
    <row r="1251" spans="1:9">
      <c r="A1251" s="159"/>
      <c r="B1251" s="79"/>
      <c r="C1251" s="82"/>
      <c r="D1251" s="82"/>
      <c r="E1251" s="83"/>
      <c r="F1251" s="83"/>
      <c r="G1251" s="83"/>
      <c r="H1251" s="83"/>
      <c r="I1251" s="84"/>
    </row>
    <row r="1252" spans="1:9" ht="15.75">
      <c r="A1252" s="76" t="s">
        <v>10</v>
      </c>
      <c r="B1252" s="76" t="s">
        <v>407</v>
      </c>
      <c r="C1252" s="76" t="s">
        <v>8</v>
      </c>
      <c r="D1252" s="150"/>
      <c r="E1252" s="151" t="s">
        <v>11</v>
      </c>
      <c r="F1252" s="77" t="s">
        <v>404</v>
      </c>
      <c r="G1252" s="78" t="s">
        <v>12</v>
      </c>
      <c r="H1252" s="76" t="s">
        <v>13</v>
      </c>
      <c r="I1252" s="78" t="s">
        <v>14</v>
      </c>
    </row>
    <row r="1253" spans="1:9" ht="25.5">
      <c r="A1253" s="152" t="s">
        <v>445</v>
      </c>
      <c r="B1253" s="153" t="s">
        <v>1341</v>
      </c>
      <c r="C1253" s="154">
        <v>88247</v>
      </c>
      <c r="D1253" s="149"/>
      <c r="E1253" s="148" t="s">
        <v>70</v>
      </c>
      <c r="F1253" s="75" t="s">
        <v>33</v>
      </c>
      <c r="G1253" s="85">
        <v>0.1</v>
      </c>
      <c r="H1253" s="175">
        <v>20.82</v>
      </c>
      <c r="I1253" s="86">
        <f>IF(H1253=" ",0,ROUND(G1253*H1253,2))</f>
        <v>2.08</v>
      </c>
    </row>
    <row r="1254" spans="1:9" ht="25.5">
      <c r="A1254" s="155" t="s">
        <v>445</v>
      </c>
      <c r="B1254" s="28" t="s">
        <v>1341</v>
      </c>
      <c r="C1254" s="26">
        <v>88264</v>
      </c>
      <c r="D1254" s="149"/>
      <c r="E1254" s="149" t="s">
        <v>50</v>
      </c>
      <c r="F1254" s="75" t="s">
        <v>33</v>
      </c>
      <c r="G1254" s="85">
        <v>0.1</v>
      </c>
      <c r="H1254" s="175">
        <v>25.61</v>
      </c>
      <c r="I1254" s="86">
        <f t="shared" ref="I1254:I1255" si="112">IF(H1254=" ",0,ROUND(G1254*H1254,2))</f>
        <v>2.56</v>
      </c>
    </row>
    <row r="1255" spans="1:9" ht="38.25">
      <c r="A1255" s="155" t="s">
        <v>446</v>
      </c>
      <c r="B1255" s="28" t="s">
        <v>1341</v>
      </c>
      <c r="C1255" s="26">
        <v>1589</v>
      </c>
      <c r="D1255" s="149"/>
      <c r="E1255" s="149" t="s">
        <v>378</v>
      </c>
      <c r="F1255" s="75" t="s">
        <v>75</v>
      </c>
      <c r="G1255" s="85">
        <v>1</v>
      </c>
      <c r="H1255" s="175">
        <v>14.19</v>
      </c>
      <c r="I1255" s="86">
        <f t="shared" si="112"/>
        <v>14.19</v>
      </c>
    </row>
    <row r="1256" spans="1:9">
      <c r="A1256" s="87"/>
      <c r="B1256" s="80"/>
      <c r="C1256" s="80"/>
      <c r="D1256" s="80"/>
      <c r="E1256" s="88"/>
      <c r="F1256" s="89"/>
      <c r="G1256" s="6"/>
      <c r="H1256" s="90"/>
      <c r="I1256" s="91"/>
    </row>
    <row r="1257" spans="1:9">
      <c r="A1257" s="92" t="s">
        <v>15</v>
      </c>
      <c r="B1257" s="81"/>
      <c r="C1257" s="4"/>
      <c r="D1257" s="80"/>
      <c r="E1257" s="88"/>
      <c r="F1257" s="5"/>
      <c r="G1257" s="3"/>
      <c r="H1257" s="93"/>
      <c r="I1257" s="94"/>
    </row>
    <row r="1258" spans="1:9">
      <c r="A1258" s="95"/>
      <c r="B1258" s="96"/>
      <c r="C1258" s="97"/>
      <c r="D1258" s="97"/>
      <c r="E1258" s="327" t="s">
        <v>16</v>
      </c>
      <c r="F1258" s="327"/>
      <c r="G1258" s="327"/>
      <c r="H1258" s="327"/>
      <c r="I1258" s="98">
        <f>SUM(I1253:I1255)</f>
        <v>18.829999999999998</v>
      </c>
    </row>
    <row r="1261" spans="1:9" ht="30" customHeight="1">
      <c r="A1261" s="158"/>
      <c r="B1261" s="160"/>
      <c r="C1261" s="99" t="s">
        <v>1215</v>
      </c>
      <c r="D1261" s="328" t="s">
        <v>1256</v>
      </c>
      <c r="E1261" s="329"/>
      <c r="F1261" s="329"/>
      <c r="G1261" s="330"/>
      <c r="H1261" s="196" t="s">
        <v>724</v>
      </c>
      <c r="I1261" s="184">
        <f>I1269</f>
        <v>41.69</v>
      </c>
    </row>
    <row r="1262" spans="1:9">
      <c r="A1262" s="159"/>
      <c r="B1262" s="79"/>
      <c r="C1262" s="82"/>
      <c r="D1262" s="82"/>
      <c r="E1262" s="83"/>
      <c r="F1262" s="83"/>
      <c r="G1262" s="83"/>
      <c r="H1262" s="83"/>
      <c r="I1262" s="84"/>
    </row>
    <row r="1263" spans="1:9" ht="15.75">
      <c r="A1263" s="76" t="s">
        <v>10</v>
      </c>
      <c r="B1263" s="76" t="s">
        <v>407</v>
      </c>
      <c r="C1263" s="76" t="s">
        <v>8</v>
      </c>
      <c r="D1263" s="150"/>
      <c r="E1263" s="151" t="s">
        <v>11</v>
      </c>
      <c r="F1263" s="77" t="s">
        <v>404</v>
      </c>
      <c r="G1263" s="78" t="s">
        <v>12</v>
      </c>
      <c r="H1263" s="76" t="s">
        <v>13</v>
      </c>
      <c r="I1263" s="78" t="s">
        <v>14</v>
      </c>
    </row>
    <row r="1264" spans="1:9" ht="25.5">
      <c r="A1264" s="152" t="s">
        <v>445</v>
      </c>
      <c r="B1264" s="153" t="s">
        <v>1341</v>
      </c>
      <c r="C1264" s="154">
        <v>88247</v>
      </c>
      <c r="D1264" s="149"/>
      <c r="E1264" s="148" t="s">
        <v>70</v>
      </c>
      <c r="F1264" s="75" t="s">
        <v>33</v>
      </c>
      <c r="G1264" s="85">
        <v>0.1</v>
      </c>
      <c r="H1264" s="175">
        <v>20.82</v>
      </c>
      <c r="I1264" s="86">
        <f>IF(H1264=" ",0,ROUND(G1264*H1264,2))</f>
        <v>2.08</v>
      </c>
    </row>
    <row r="1265" spans="1:9" ht="25.5">
      <c r="A1265" s="155" t="s">
        <v>445</v>
      </c>
      <c r="B1265" s="28" t="s">
        <v>1341</v>
      </c>
      <c r="C1265" s="26">
        <v>88264</v>
      </c>
      <c r="D1265" s="149"/>
      <c r="E1265" s="149" t="s">
        <v>50</v>
      </c>
      <c r="F1265" s="75" t="s">
        <v>33</v>
      </c>
      <c r="G1265" s="85">
        <v>0.1</v>
      </c>
      <c r="H1265" s="175">
        <v>25.61</v>
      </c>
      <c r="I1265" s="86">
        <f t="shared" ref="I1265:I1266" si="113">IF(H1265=" ",0,ROUND(G1265*H1265,2))</f>
        <v>2.56</v>
      </c>
    </row>
    <row r="1266" spans="1:9" ht="38.25">
      <c r="A1266" s="155" t="s">
        <v>446</v>
      </c>
      <c r="B1266" s="28" t="s">
        <v>1341</v>
      </c>
      <c r="C1266" s="26">
        <v>1591</v>
      </c>
      <c r="D1266" s="149"/>
      <c r="E1266" s="149" t="s">
        <v>371</v>
      </c>
      <c r="F1266" s="75" t="s">
        <v>75</v>
      </c>
      <c r="G1266" s="85">
        <v>1</v>
      </c>
      <c r="H1266" s="175">
        <v>37.049999999999997</v>
      </c>
      <c r="I1266" s="86">
        <f t="shared" si="113"/>
        <v>37.049999999999997</v>
      </c>
    </row>
    <row r="1267" spans="1:9">
      <c r="A1267" s="87"/>
      <c r="B1267" s="80"/>
      <c r="C1267" s="80"/>
      <c r="D1267" s="80"/>
      <c r="E1267" s="88"/>
      <c r="F1267" s="89"/>
      <c r="G1267" s="6"/>
      <c r="H1267" s="90"/>
      <c r="I1267" s="91"/>
    </row>
    <row r="1268" spans="1:9">
      <c r="A1268" s="92" t="s">
        <v>15</v>
      </c>
      <c r="B1268" s="81"/>
      <c r="C1268" s="4"/>
      <c r="D1268" s="80"/>
      <c r="E1268" s="88"/>
      <c r="F1268" s="5"/>
      <c r="G1268" s="3"/>
      <c r="H1268" s="93"/>
      <c r="I1268" s="94"/>
    </row>
    <row r="1269" spans="1:9">
      <c r="A1269" s="95"/>
      <c r="B1269" s="96"/>
      <c r="C1269" s="97"/>
      <c r="D1269" s="97"/>
      <c r="E1269" s="327" t="s">
        <v>16</v>
      </c>
      <c r="F1269" s="327"/>
      <c r="G1269" s="327"/>
      <c r="H1269" s="327"/>
      <c r="I1269" s="98">
        <f>SUM(I1264:I1266)</f>
        <v>41.69</v>
      </c>
    </row>
    <row r="1272" spans="1:9" ht="30" customHeight="1">
      <c r="A1272" s="158"/>
      <c r="B1272" s="160"/>
      <c r="C1272" s="99" t="s">
        <v>1218</v>
      </c>
      <c r="D1272" s="328" t="s">
        <v>1382</v>
      </c>
      <c r="E1272" s="329"/>
      <c r="F1272" s="329"/>
      <c r="G1272" s="330"/>
      <c r="H1272" s="196" t="s">
        <v>724</v>
      </c>
      <c r="I1272" s="184">
        <f>I1280</f>
        <v>42.45</v>
      </c>
    </row>
    <row r="1273" spans="1:9">
      <c r="A1273" s="159"/>
      <c r="B1273" s="79"/>
      <c r="C1273" s="82"/>
      <c r="D1273" s="82"/>
      <c r="E1273" s="83"/>
      <c r="F1273" s="83"/>
      <c r="G1273" s="83"/>
      <c r="H1273" s="83"/>
      <c r="I1273" s="84"/>
    </row>
    <row r="1274" spans="1:9" ht="15.75">
      <c r="A1274" s="76" t="s">
        <v>10</v>
      </c>
      <c r="B1274" s="76" t="s">
        <v>407</v>
      </c>
      <c r="C1274" s="76" t="s">
        <v>8</v>
      </c>
      <c r="D1274" s="150"/>
      <c r="E1274" s="151" t="s">
        <v>11</v>
      </c>
      <c r="F1274" s="77" t="s">
        <v>404</v>
      </c>
      <c r="G1274" s="78" t="s">
        <v>12</v>
      </c>
      <c r="H1274" s="76" t="s">
        <v>13</v>
      </c>
      <c r="I1274" s="78" t="s">
        <v>14</v>
      </c>
    </row>
    <row r="1275" spans="1:9" ht="25.5">
      <c r="A1275" s="152" t="s">
        <v>445</v>
      </c>
      <c r="B1275" s="153" t="s">
        <v>1341</v>
      </c>
      <c r="C1275" s="154">
        <v>88247</v>
      </c>
      <c r="D1275" s="149"/>
      <c r="E1275" s="148" t="s">
        <v>70</v>
      </c>
      <c r="F1275" s="75" t="s">
        <v>33</v>
      </c>
      <c r="G1275" s="85">
        <v>0.1</v>
      </c>
      <c r="H1275" s="175">
        <v>20.82</v>
      </c>
      <c r="I1275" s="86">
        <f>IF(H1275=" ",0,ROUND(G1275*H1275,2))</f>
        <v>2.08</v>
      </c>
    </row>
    <row r="1276" spans="1:9" ht="25.5">
      <c r="A1276" s="155" t="s">
        <v>445</v>
      </c>
      <c r="B1276" s="28" t="s">
        <v>1341</v>
      </c>
      <c r="C1276" s="26">
        <v>88264</v>
      </c>
      <c r="D1276" s="149"/>
      <c r="E1276" s="149" t="s">
        <v>50</v>
      </c>
      <c r="F1276" s="75" t="s">
        <v>33</v>
      </c>
      <c r="G1276" s="85">
        <v>0.1</v>
      </c>
      <c r="H1276" s="175">
        <v>25.61</v>
      </c>
      <c r="I1276" s="86">
        <f t="shared" ref="I1276:I1277" si="114">IF(H1276=" ",0,ROUND(G1276*H1276,2))</f>
        <v>2.56</v>
      </c>
    </row>
    <row r="1277" spans="1:9" ht="38.25">
      <c r="A1277" s="155" t="s">
        <v>446</v>
      </c>
      <c r="B1277" s="28" t="s">
        <v>1341</v>
      </c>
      <c r="C1277" s="26">
        <v>38196</v>
      </c>
      <c r="D1277" s="149"/>
      <c r="E1277" s="149" t="s">
        <v>372</v>
      </c>
      <c r="F1277" s="75" t="s">
        <v>75</v>
      </c>
      <c r="G1277" s="85">
        <v>1</v>
      </c>
      <c r="H1277" s="175">
        <v>37.81</v>
      </c>
      <c r="I1277" s="86">
        <f t="shared" si="114"/>
        <v>37.81</v>
      </c>
    </row>
    <row r="1278" spans="1:9">
      <c r="A1278" s="87"/>
      <c r="B1278" s="80"/>
      <c r="C1278" s="80"/>
      <c r="D1278" s="80"/>
      <c r="E1278" s="88"/>
      <c r="F1278" s="89"/>
      <c r="G1278" s="6"/>
      <c r="H1278" s="90"/>
      <c r="I1278" s="91"/>
    </row>
    <row r="1279" spans="1:9">
      <c r="A1279" s="92" t="s">
        <v>15</v>
      </c>
      <c r="B1279" s="81"/>
      <c r="C1279" s="4"/>
      <c r="D1279" s="80"/>
      <c r="E1279" s="88"/>
      <c r="F1279" s="5"/>
      <c r="G1279" s="3"/>
      <c r="H1279" s="93"/>
      <c r="I1279" s="94"/>
    </row>
    <row r="1280" spans="1:9">
      <c r="A1280" s="95"/>
      <c r="B1280" s="96"/>
      <c r="C1280" s="97"/>
      <c r="D1280" s="97"/>
      <c r="E1280" s="327" t="s">
        <v>16</v>
      </c>
      <c r="F1280" s="327"/>
      <c r="G1280" s="327"/>
      <c r="H1280" s="327"/>
      <c r="I1280" s="98">
        <f>SUM(I1275:I1277)</f>
        <v>42.45</v>
      </c>
    </row>
    <row r="1283" spans="1:9" ht="18">
      <c r="A1283" s="158"/>
      <c r="B1283" s="160"/>
      <c r="C1283" s="99" t="s">
        <v>1221</v>
      </c>
      <c r="D1283" s="328" t="s">
        <v>1258</v>
      </c>
      <c r="E1283" s="329"/>
      <c r="F1283" s="329"/>
      <c r="G1283" s="330"/>
      <c r="H1283" s="196" t="s">
        <v>724</v>
      </c>
      <c r="I1283" s="184">
        <f>I1291</f>
        <v>403.23</v>
      </c>
    </row>
    <row r="1284" spans="1:9">
      <c r="A1284" s="159"/>
      <c r="B1284" s="79"/>
      <c r="C1284" s="82"/>
      <c r="D1284" s="82"/>
      <c r="E1284" s="83"/>
      <c r="F1284" s="83"/>
      <c r="G1284" s="83"/>
      <c r="H1284" s="83"/>
      <c r="I1284" s="84"/>
    </row>
    <row r="1285" spans="1:9" ht="15.75">
      <c r="A1285" s="76" t="s">
        <v>10</v>
      </c>
      <c r="B1285" s="76" t="s">
        <v>407</v>
      </c>
      <c r="C1285" s="76" t="s">
        <v>8</v>
      </c>
      <c r="D1285" s="150"/>
      <c r="E1285" s="151" t="s">
        <v>11</v>
      </c>
      <c r="F1285" s="77" t="s">
        <v>404</v>
      </c>
      <c r="G1285" s="78" t="s">
        <v>12</v>
      </c>
      <c r="H1285" s="76" t="s">
        <v>13</v>
      </c>
      <c r="I1285" s="78" t="s">
        <v>14</v>
      </c>
    </row>
    <row r="1286" spans="1:9" ht="25.5">
      <c r="A1286" s="152" t="s">
        <v>445</v>
      </c>
      <c r="B1286" s="153" t="s">
        <v>1341</v>
      </c>
      <c r="C1286" s="154">
        <v>88247</v>
      </c>
      <c r="D1286" s="149"/>
      <c r="E1286" s="148" t="s">
        <v>70</v>
      </c>
      <c r="F1286" s="75" t="s">
        <v>33</v>
      </c>
      <c r="G1286" s="85">
        <v>0.5</v>
      </c>
      <c r="H1286" s="175">
        <v>20.82</v>
      </c>
      <c r="I1286" s="86">
        <f>IF(H1286=" ",0,ROUND(G1286*H1286,2))</f>
        <v>10.41</v>
      </c>
    </row>
    <row r="1287" spans="1:9" ht="25.5">
      <c r="A1287" s="155" t="s">
        <v>445</v>
      </c>
      <c r="B1287" s="28" t="s">
        <v>1341</v>
      </c>
      <c r="C1287" s="26">
        <v>88264</v>
      </c>
      <c r="D1287" s="149"/>
      <c r="E1287" s="149" t="s">
        <v>50</v>
      </c>
      <c r="F1287" s="75" t="s">
        <v>33</v>
      </c>
      <c r="G1287" s="85">
        <v>0.5</v>
      </c>
      <c r="H1287" s="175">
        <v>25.61</v>
      </c>
      <c r="I1287" s="86">
        <f t="shared" ref="I1287:I1288" si="115">IF(H1287=" ",0,ROUND(G1287*H1287,2))</f>
        <v>12.81</v>
      </c>
    </row>
    <row r="1288" spans="1:9">
      <c r="A1288" s="155" t="s">
        <v>408</v>
      </c>
      <c r="B1288" s="28" t="s">
        <v>406</v>
      </c>
      <c r="C1288" s="26"/>
      <c r="D1288" s="149"/>
      <c r="E1288" s="187" t="s">
        <v>1259</v>
      </c>
      <c r="F1288" s="75" t="s">
        <v>724</v>
      </c>
      <c r="G1288" s="85">
        <v>1</v>
      </c>
      <c r="H1288" s="175">
        <v>380.01</v>
      </c>
      <c r="I1288" s="86">
        <f t="shared" si="115"/>
        <v>380.01</v>
      </c>
    </row>
    <row r="1289" spans="1:9">
      <c r="A1289" s="87"/>
      <c r="B1289" s="80"/>
      <c r="C1289" s="80"/>
      <c r="D1289" s="80"/>
      <c r="E1289" s="88"/>
      <c r="F1289" s="89"/>
      <c r="G1289" s="6"/>
      <c r="H1289" s="90"/>
      <c r="I1289" s="91"/>
    </row>
    <row r="1290" spans="1:9">
      <c r="A1290" s="92" t="s">
        <v>15</v>
      </c>
      <c r="B1290" s="81"/>
      <c r="C1290" s="4"/>
      <c r="D1290" s="80"/>
      <c r="E1290" s="88"/>
      <c r="F1290" s="5"/>
      <c r="G1290" s="3"/>
      <c r="H1290" s="93"/>
      <c r="I1290" s="94"/>
    </row>
    <row r="1291" spans="1:9">
      <c r="A1291" s="95"/>
      <c r="B1291" s="96"/>
      <c r="C1291" s="97"/>
      <c r="D1291" s="97"/>
      <c r="E1291" s="327" t="s">
        <v>16</v>
      </c>
      <c r="F1291" s="327"/>
      <c r="G1291" s="327"/>
      <c r="H1291" s="327"/>
      <c r="I1291" s="98">
        <f>SUM(I1286:I1288)</f>
        <v>403.23</v>
      </c>
    </row>
    <row r="1294" spans="1:9" ht="30" customHeight="1">
      <c r="A1294" s="158"/>
      <c r="B1294" s="160"/>
      <c r="C1294" s="99" t="s">
        <v>1224</v>
      </c>
      <c r="D1294" s="328" t="s">
        <v>1263</v>
      </c>
      <c r="E1294" s="329"/>
      <c r="F1294" s="329"/>
      <c r="G1294" s="330"/>
      <c r="H1294" s="196" t="s">
        <v>26</v>
      </c>
      <c r="I1294" s="184">
        <f>I1305</f>
        <v>157.44</v>
      </c>
    </row>
    <row r="1295" spans="1:9">
      <c r="A1295" s="159"/>
      <c r="B1295" s="79"/>
      <c r="C1295" s="82"/>
      <c r="D1295" s="82"/>
      <c r="E1295" s="83"/>
      <c r="F1295" s="83"/>
      <c r="G1295" s="83"/>
      <c r="H1295" s="83"/>
      <c r="I1295" s="84"/>
    </row>
    <row r="1296" spans="1:9" ht="15.75">
      <c r="A1296" s="76" t="s">
        <v>10</v>
      </c>
      <c r="B1296" s="76" t="s">
        <v>407</v>
      </c>
      <c r="C1296" s="76" t="s">
        <v>8</v>
      </c>
      <c r="D1296" s="150"/>
      <c r="E1296" s="151" t="s">
        <v>11</v>
      </c>
      <c r="F1296" s="77" t="s">
        <v>404</v>
      </c>
      <c r="G1296" s="78" t="s">
        <v>12</v>
      </c>
      <c r="H1296" s="76" t="s">
        <v>13</v>
      </c>
      <c r="I1296" s="78" t="s">
        <v>14</v>
      </c>
    </row>
    <row r="1297" spans="1:9" ht="25.5">
      <c r="A1297" s="152" t="s">
        <v>445</v>
      </c>
      <c r="B1297" s="153" t="s">
        <v>1341</v>
      </c>
      <c r="C1297" s="154">
        <v>88315</v>
      </c>
      <c r="D1297" s="149"/>
      <c r="E1297" s="148" t="s">
        <v>44</v>
      </c>
      <c r="F1297" s="75" t="s">
        <v>33</v>
      </c>
      <c r="G1297" s="85">
        <v>0.8</v>
      </c>
      <c r="H1297" s="175">
        <v>25.06</v>
      </c>
      <c r="I1297" s="86">
        <f>IF(H1297=" ",0,ROUND(G1297*H1297,2))</f>
        <v>20.05</v>
      </c>
    </row>
    <row r="1298" spans="1:9" ht="25.5">
      <c r="A1298" s="155" t="s">
        <v>445</v>
      </c>
      <c r="B1298" s="28" t="s">
        <v>1341</v>
      </c>
      <c r="C1298" s="26">
        <v>88251</v>
      </c>
      <c r="D1298" s="149"/>
      <c r="E1298" s="149" t="s">
        <v>71</v>
      </c>
      <c r="F1298" s="75" t="s">
        <v>33</v>
      </c>
      <c r="G1298" s="85">
        <v>0.8</v>
      </c>
      <c r="H1298" s="175">
        <v>20.399999999999999</v>
      </c>
      <c r="I1298" s="86">
        <f t="shared" ref="I1298:I1301" si="116">IF(H1298=" ",0,ROUND(G1298*H1298,2))</f>
        <v>16.32</v>
      </c>
    </row>
    <row r="1299" spans="1:9" ht="25.5">
      <c r="A1299" s="155" t="s">
        <v>446</v>
      </c>
      <c r="B1299" s="28" t="s">
        <v>1341</v>
      </c>
      <c r="C1299" s="26">
        <v>34360</v>
      </c>
      <c r="D1299" s="149"/>
      <c r="E1299" s="149" t="s">
        <v>353</v>
      </c>
      <c r="F1299" s="75" t="s">
        <v>79</v>
      </c>
      <c r="G1299" s="85">
        <v>1.6319999999999999</v>
      </c>
      <c r="H1299" s="175">
        <v>61.23</v>
      </c>
      <c r="I1299" s="86">
        <f t="shared" si="116"/>
        <v>99.93</v>
      </c>
    </row>
    <row r="1300" spans="1:9" ht="51">
      <c r="A1300" s="155" t="s">
        <v>446</v>
      </c>
      <c r="B1300" s="28" t="s">
        <v>1341</v>
      </c>
      <c r="C1300" s="26">
        <v>7568</v>
      </c>
      <c r="D1300" s="149"/>
      <c r="E1300" s="149" t="s">
        <v>321</v>
      </c>
      <c r="F1300" s="75" t="s">
        <v>75</v>
      </c>
      <c r="G1300" s="85">
        <v>4</v>
      </c>
      <c r="H1300" s="175">
        <v>0.73</v>
      </c>
      <c r="I1300" s="86">
        <f t="shared" si="116"/>
        <v>2.92</v>
      </c>
    </row>
    <row r="1301" spans="1:9">
      <c r="A1301" s="155" t="s">
        <v>408</v>
      </c>
      <c r="B1301" s="28" t="s">
        <v>406</v>
      </c>
      <c r="C1301" s="26"/>
      <c r="D1301" s="149"/>
      <c r="E1301" s="187" t="s">
        <v>1265</v>
      </c>
      <c r="F1301" s="75" t="s">
        <v>26</v>
      </c>
      <c r="G1301" s="85">
        <v>1.05</v>
      </c>
      <c r="H1301" s="175">
        <v>5.0633333333333335</v>
      </c>
      <c r="I1301" s="86">
        <f t="shared" si="116"/>
        <v>5.32</v>
      </c>
    </row>
    <row r="1302" spans="1:9" ht="25.5">
      <c r="A1302" s="155" t="s">
        <v>408</v>
      </c>
      <c r="B1302" s="28" t="s">
        <v>406</v>
      </c>
      <c r="C1302" s="26"/>
      <c r="D1302" s="149"/>
      <c r="E1302" s="187" t="s">
        <v>1266</v>
      </c>
      <c r="F1302" s="75" t="s">
        <v>724</v>
      </c>
      <c r="G1302" s="85">
        <v>4</v>
      </c>
      <c r="H1302" s="175">
        <v>3.2250000000000001</v>
      </c>
      <c r="I1302" s="86">
        <f t="shared" ref="I1302" si="117">IF(H1302=" ",0,ROUND(G1302*H1302,2))</f>
        <v>12.9</v>
      </c>
    </row>
    <row r="1303" spans="1:9">
      <c r="A1303" s="87"/>
      <c r="B1303" s="80"/>
      <c r="C1303" s="80"/>
      <c r="D1303" s="80"/>
      <c r="E1303" s="88"/>
      <c r="F1303" s="89"/>
      <c r="G1303" s="6"/>
      <c r="H1303" s="90"/>
      <c r="I1303" s="91"/>
    </row>
    <row r="1304" spans="1:9">
      <c r="A1304" s="92" t="s">
        <v>15</v>
      </c>
      <c r="B1304" s="81"/>
      <c r="C1304" s="4"/>
      <c r="D1304" s="80"/>
      <c r="E1304" s="88"/>
      <c r="F1304" s="5"/>
      <c r="G1304" s="3"/>
      <c r="H1304" s="93"/>
      <c r="I1304" s="94"/>
    </row>
    <row r="1305" spans="1:9">
      <c r="A1305" s="95" t="s">
        <v>1264</v>
      </c>
      <c r="B1305" s="96"/>
      <c r="C1305" s="97"/>
      <c r="D1305" s="97"/>
      <c r="E1305" s="327" t="s">
        <v>16</v>
      </c>
      <c r="F1305" s="327"/>
      <c r="G1305" s="327"/>
      <c r="H1305" s="327"/>
      <c r="I1305" s="98">
        <f>SUM(I1297:I1302)</f>
        <v>157.44</v>
      </c>
    </row>
    <row r="1308" spans="1:9" ht="30" customHeight="1">
      <c r="A1308" s="158"/>
      <c r="B1308" s="160"/>
      <c r="C1308" s="99" t="s">
        <v>1227</v>
      </c>
      <c r="D1308" s="328" t="s">
        <v>1268</v>
      </c>
      <c r="E1308" s="329"/>
      <c r="F1308" s="329"/>
      <c r="G1308" s="330"/>
      <c r="H1308" s="196" t="s">
        <v>26</v>
      </c>
      <c r="I1308" s="184">
        <f>I1316</f>
        <v>32.35</v>
      </c>
    </row>
    <row r="1309" spans="1:9">
      <c r="A1309" s="159"/>
      <c r="B1309" s="79"/>
      <c r="C1309" s="82"/>
      <c r="D1309" s="82"/>
      <c r="E1309" s="83"/>
      <c r="F1309" s="83"/>
      <c r="G1309" s="83"/>
      <c r="H1309" s="83"/>
      <c r="I1309" s="84"/>
    </row>
    <row r="1310" spans="1:9" ht="15.75">
      <c r="A1310" s="76" t="s">
        <v>10</v>
      </c>
      <c r="B1310" s="76" t="s">
        <v>407</v>
      </c>
      <c r="C1310" s="76" t="s">
        <v>8</v>
      </c>
      <c r="D1310" s="150"/>
      <c r="E1310" s="151" t="s">
        <v>11</v>
      </c>
      <c r="F1310" s="77" t="s">
        <v>404</v>
      </c>
      <c r="G1310" s="78" t="s">
        <v>12</v>
      </c>
      <c r="H1310" s="76" t="s">
        <v>13</v>
      </c>
      <c r="I1310" s="78" t="s">
        <v>14</v>
      </c>
    </row>
    <row r="1311" spans="1:9" ht="25.5">
      <c r="A1311" s="152" t="s">
        <v>445</v>
      </c>
      <c r="B1311" s="153" t="s">
        <v>1341</v>
      </c>
      <c r="C1311" s="154">
        <v>88310</v>
      </c>
      <c r="D1311" s="149"/>
      <c r="E1311" s="148" t="s">
        <v>55</v>
      </c>
      <c r="F1311" s="75" t="s">
        <v>33</v>
      </c>
      <c r="G1311" s="85">
        <v>0.21440000000000001</v>
      </c>
      <c r="H1311" s="175">
        <v>26.77</v>
      </c>
      <c r="I1311" s="86">
        <f>IF(H1311=" ",0,ROUND(G1311*H1311,2))</f>
        <v>5.74</v>
      </c>
    </row>
    <row r="1312" spans="1:9" ht="25.5">
      <c r="A1312" s="155" t="s">
        <v>445</v>
      </c>
      <c r="B1312" s="28" t="s">
        <v>1341</v>
      </c>
      <c r="C1312" s="26">
        <v>88316</v>
      </c>
      <c r="D1312" s="149"/>
      <c r="E1312" s="149" t="s">
        <v>34</v>
      </c>
      <c r="F1312" s="75" t="s">
        <v>33</v>
      </c>
      <c r="G1312" s="85">
        <v>7.1499999999999994E-2</v>
      </c>
      <c r="H1312" s="175">
        <v>18.53</v>
      </c>
      <c r="I1312" s="86">
        <f t="shared" ref="I1312:I1313" si="118">IF(H1312=" ",0,ROUND(G1312*H1312,2))</f>
        <v>1.32</v>
      </c>
    </row>
    <row r="1313" spans="1:9" ht="25.5">
      <c r="A1313" s="155" t="s">
        <v>408</v>
      </c>
      <c r="B1313" s="28" t="s">
        <v>406</v>
      </c>
      <c r="C1313" s="26"/>
      <c r="D1313" s="149"/>
      <c r="E1313" s="187" t="s">
        <v>1270</v>
      </c>
      <c r="F1313" s="75" t="s">
        <v>30</v>
      </c>
      <c r="G1313" s="85">
        <v>2.75</v>
      </c>
      <c r="H1313" s="175">
        <v>9.1974666666666653</v>
      </c>
      <c r="I1313" s="86">
        <f t="shared" si="118"/>
        <v>25.29</v>
      </c>
    </row>
    <row r="1314" spans="1:9">
      <c r="A1314" s="87"/>
      <c r="B1314" s="80"/>
      <c r="C1314" s="80"/>
      <c r="D1314" s="80"/>
      <c r="E1314" s="88"/>
      <c r="F1314" s="89"/>
      <c r="G1314" s="6"/>
      <c r="H1314" s="90"/>
      <c r="I1314" s="91"/>
    </row>
    <row r="1315" spans="1:9">
      <c r="A1315" s="92" t="s">
        <v>15</v>
      </c>
      <c r="B1315" s="81"/>
      <c r="C1315" s="4"/>
      <c r="D1315" s="80"/>
      <c r="E1315" s="88"/>
      <c r="F1315" s="5"/>
      <c r="G1315" s="3"/>
      <c r="H1315" s="93"/>
      <c r="I1315" s="94"/>
    </row>
    <row r="1316" spans="1:9">
      <c r="A1316" s="95" t="s">
        <v>1269</v>
      </c>
      <c r="B1316" s="96"/>
      <c r="C1316" s="97"/>
      <c r="D1316" s="97"/>
      <c r="E1316" s="327" t="s">
        <v>16</v>
      </c>
      <c r="F1316" s="327"/>
      <c r="G1316" s="327"/>
      <c r="H1316" s="327"/>
      <c r="I1316" s="98">
        <f>SUM(I1311:I1313)</f>
        <v>32.35</v>
      </c>
    </row>
    <row r="1319" spans="1:9" ht="129.94999999999999" customHeight="1">
      <c r="A1319" s="158"/>
      <c r="B1319" s="160"/>
      <c r="C1319" s="99" t="s">
        <v>1230</v>
      </c>
      <c r="D1319" s="328" t="s">
        <v>1272</v>
      </c>
      <c r="E1319" s="329"/>
      <c r="F1319" s="329"/>
      <c r="G1319" s="330"/>
      <c r="H1319" s="196" t="s">
        <v>30</v>
      </c>
      <c r="I1319" s="184">
        <f>I1334</f>
        <v>13.43</v>
      </c>
    </row>
    <row r="1320" spans="1:9">
      <c r="A1320" s="159"/>
      <c r="B1320" s="79"/>
      <c r="C1320" s="82"/>
      <c r="D1320" s="82"/>
      <c r="E1320" s="83"/>
      <c r="F1320" s="83"/>
      <c r="G1320" s="83"/>
      <c r="H1320" s="83"/>
      <c r="I1320" s="84"/>
    </row>
    <row r="1321" spans="1:9" ht="15.75">
      <c r="A1321" s="76" t="s">
        <v>10</v>
      </c>
      <c r="B1321" s="76" t="s">
        <v>407</v>
      </c>
      <c r="C1321" s="76" t="s">
        <v>8</v>
      </c>
      <c r="D1321" s="150"/>
      <c r="E1321" s="151" t="s">
        <v>11</v>
      </c>
      <c r="F1321" s="77" t="s">
        <v>404</v>
      </c>
      <c r="G1321" s="78" t="s">
        <v>12</v>
      </c>
      <c r="H1321" s="76" t="s">
        <v>13</v>
      </c>
      <c r="I1321" s="78" t="s">
        <v>14</v>
      </c>
    </row>
    <row r="1322" spans="1:9" ht="25.5">
      <c r="A1322" s="152" t="s">
        <v>445</v>
      </c>
      <c r="B1322" s="153" t="s">
        <v>1341</v>
      </c>
      <c r="C1322" s="154">
        <v>88240</v>
      </c>
      <c r="D1322" s="149"/>
      <c r="E1322" s="148" t="s">
        <v>69</v>
      </c>
      <c r="F1322" s="75" t="s">
        <v>33</v>
      </c>
      <c r="G1322" s="85">
        <v>4.4000000000000003E-3</v>
      </c>
      <c r="H1322" s="175">
        <v>19.21</v>
      </c>
      <c r="I1322" s="86">
        <f>IF(H1322=" ",0,ROUND(G1322*H1322,2))</f>
        <v>0.08</v>
      </c>
    </row>
    <row r="1323" spans="1:9" ht="25.5">
      <c r="A1323" s="155" t="s">
        <v>445</v>
      </c>
      <c r="B1323" s="28" t="s">
        <v>1341</v>
      </c>
      <c r="C1323" s="26">
        <v>88278</v>
      </c>
      <c r="D1323" s="149"/>
      <c r="E1323" s="149" t="s">
        <v>73</v>
      </c>
      <c r="F1323" s="75" t="s">
        <v>33</v>
      </c>
      <c r="G1323" s="85">
        <v>1.4E-2</v>
      </c>
      <c r="H1323" s="175">
        <v>21.91</v>
      </c>
      <c r="I1323" s="86">
        <f t="shared" ref="I1323:I1330" si="119">IF(H1323=" ",0,ROUND(G1323*H1323,2))</f>
        <v>0.31</v>
      </c>
    </row>
    <row r="1324" spans="1:9" ht="25.5">
      <c r="A1324" s="155" t="s">
        <v>445</v>
      </c>
      <c r="B1324" s="28" t="s">
        <v>1341</v>
      </c>
      <c r="C1324" s="26">
        <v>88317</v>
      </c>
      <c r="D1324" s="149"/>
      <c r="E1324" s="149" t="s">
        <v>74</v>
      </c>
      <c r="F1324" s="75" t="s">
        <v>33</v>
      </c>
      <c r="G1324" s="85">
        <v>1.8100000000000002E-2</v>
      </c>
      <c r="H1324" s="175">
        <v>27.6</v>
      </c>
      <c r="I1324" s="86">
        <f t="shared" si="119"/>
        <v>0.5</v>
      </c>
    </row>
    <row r="1325" spans="1:9" ht="25.5">
      <c r="A1325" s="155" t="s">
        <v>445</v>
      </c>
      <c r="B1325" s="28" t="s">
        <v>1341</v>
      </c>
      <c r="C1325" s="26">
        <v>98397</v>
      </c>
      <c r="D1325" s="149"/>
      <c r="E1325" s="149" t="s">
        <v>529</v>
      </c>
      <c r="F1325" s="75" t="s">
        <v>26</v>
      </c>
      <c r="G1325" s="85">
        <v>3.5799999999999998E-2</v>
      </c>
      <c r="H1325" s="175">
        <v>12.32</v>
      </c>
      <c r="I1325" s="86">
        <f t="shared" si="119"/>
        <v>0.44</v>
      </c>
    </row>
    <row r="1326" spans="1:9" ht="63.75">
      <c r="A1326" s="155" t="s">
        <v>445</v>
      </c>
      <c r="B1326" s="28" t="s">
        <v>1341</v>
      </c>
      <c r="C1326" s="26">
        <v>100735</v>
      </c>
      <c r="D1326" s="149"/>
      <c r="E1326" s="149" t="s">
        <v>308</v>
      </c>
      <c r="F1326" s="75" t="s">
        <v>26</v>
      </c>
      <c r="G1326" s="85">
        <v>7.1599999999999997E-2</v>
      </c>
      <c r="H1326" s="175">
        <v>10.84</v>
      </c>
      <c r="I1326" s="86">
        <f t="shared" si="119"/>
        <v>0.78</v>
      </c>
    </row>
    <row r="1327" spans="1:9" ht="63.75">
      <c r="A1327" s="155" t="s">
        <v>445</v>
      </c>
      <c r="B1327" s="28" t="s">
        <v>1341</v>
      </c>
      <c r="C1327" s="26">
        <v>83765</v>
      </c>
      <c r="D1327" s="149"/>
      <c r="E1327" s="149" t="s">
        <v>58</v>
      </c>
      <c r="F1327" s="75" t="s">
        <v>38</v>
      </c>
      <c r="G1327" s="85">
        <v>2.5000000000000001E-3</v>
      </c>
      <c r="H1327" s="175">
        <v>97.46</v>
      </c>
      <c r="I1327" s="86">
        <f t="shared" si="119"/>
        <v>0.24</v>
      </c>
    </row>
    <row r="1328" spans="1:9" ht="63.75">
      <c r="A1328" s="155" t="s">
        <v>445</v>
      </c>
      <c r="B1328" s="28" t="s">
        <v>1341</v>
      </c>
      <c r="C1328" s="26">
        <v>83766</v>
      </c>
      <c r="D1328" s="149"/>
      <c r="E1328" s="149" t="s">
        <v>64</v>
      </c>
      <c r="F1328" s="75" t="s">
        <v>39</v>
      </c>
      <c r="G1328" s="85">
        <v>2.5000000000000001E-3</v>
      </c>
      <c r="H1328" s="175">
        <v>40.47</v>
      </c>
      <c r="I1328" s="86">
        <f t="shared" si="119"/>
        <v>0.1</v>
      </c>
    </row>
    <row r="1329" spans="1:9" ht="25.5">
      <c r="A1329" s="155" t="s">
        <v>445</v>
      </c>
      <c r="B1329" s="28" t="s">
        <v>1341</v>
      </c>
      <c r="C1329" s="26">
        <v>100717</v>
      </c>
      <c r="D1329" s="149"/>
      <c r="E1329" s="149" t="s">
        <v>231</v>
      </c>
      <c r="F1329" s="75" t="s">
        <v>26</v>
      </c>
      <c r="G1329" s="85">
        <v>0.35799999999999998</v>
      </c>
      <c r="H1329" s="175">
        <v>9.16</v>
      </c>
      <c r="I1329" s="86">
        <f t="shared" si="119"/>
        <v>3.28</v>
      </c>
    </row>
    <row r="1330" spans="1:9" ht="25.5">
      <c r="A1330" s="155" t="s">
        <v>446</v>
      </c>
      <c r="B1330" s="28" t="s">
        <v>1341</v>
      </c>
      <c r="C1330" s="26">
        <v>10997</v>
      </c>
      <c r="D1330" s="149"/>
      <c r="E1330" s="149" t="s">
        <v>330</v>
      </c>
      <c r="F1330" s="75" t="s">
        <v>79</v>
      </c>
      <c r="G1330" s="85">
        <v>1.5E-3</v>
      </c>
      <c r="H1330" s="175">
        <v>56.17</v>
      </c>
      <c r="I1330" s="86">
        <f t="shared" si="119"/>
        <v>0.08</v>
      </c>
    </row>
    <row r="1331" spans="1:9" ht="38.25">
      <c r="A1331" s="155" t="s">
        <v>446</v>
      </c>
      <c r="B1331" s="28" t="s">
        <v>1341</v>
      </c>
      <c r="C1331" s="26">
        <v>43083</v>
      </c>
      <c r="D1331" s="149"/>
      <c r="E1331" s="149" t="s">
        <v>442</v>
      </c>
      <c r="F1331" s="75" t="s">
        <v>79</v>
      </c>
      <c r="G1331" s="85">
        <v>1.05</v>
      </c>
      <c r="H1331" s="175">
        <v>7.26</v>
      </c>
      <c r="I1331" s="86">
        <f t="shared" ref="I1331" si="120">IF(H1331=" ",0,ROUND(G1331*H1331,2))</f>
        <v>7.62</v>
      </c>
    </row>
    <row r="1332" spans="1:9">
      <c r="A1332" s="87"/>
      <c r="B1332" s="80"/>
      <c r="C1332" s="80"/>
      <c r="D1332" s="80"/>
      <c r="E1332" s="88"/>
      <c r="F1332" s="89"/>
      <c r="G1332" s="6"/>
      <c r="H1332" s="90"/>
      <c r="I1332" s="91"/>
    </row>
    <row r="1333" spans="1:9">
      <c r="A1333" s="92" t="s">
        <v>15</v>
      </c>
      <c r="B1333" s="81"/>
      <c r="C1333" s="4"/>
      <c r="D1333" s="80"/>
      <c r="E1333" s="88"/>
      <c r="F1333" s="5"/>
      <c r="G1333" s="3"/>
      <c r="H1333" s="93"/>
      <c r="I1333" s="94"/>
    </row>
    <row r="1334" spans="1:9">
      <c r="A1334" s="95"/>
      <c r="B1334" s="96"/>
      <c r="C1334" s="97"/>
      <c r="D1334" s="97"/>
      <c r="E1334" s="327" t="s">
        <v>16</v>
      </c>
      <c r="F1334" s="327"/>
      <c r="G1334" s="327"/>
      <c r="H1334" s="327"/>
      <c r="I1334" s="98">
        <f>SUM(I1322:I1331)</f>
        <v>13.43</v>
      </c>
    </row>
    <row r="1337" spans="1:9" ht="90" customHeight="1">
      <c r="A1337" s="158"/>
      <c r="B1337" s="160"/>
      <c r="C1337" s="99" t="s">
        <v>1232</v>
      </c>
      <c r="D1337" s="328" t="s">
        <v>1276</v>
      </c>
      <c r="E1337" s="329"/>
      <c r="F1337" s="329"/>
      <c r="G1337" s="330"/>
      <c r="H1337" s="196" t="s">
        <v>27</v>
      </c>
      <c r="I1337" s="184">
        <f>I1346</f>
        <v>33.22</v>
      </c>
    </row>
    <row r="1338" spans="1:9">
      <c r="A1338" s="159"/>
      <c r="B1338" s="79"/>
      <c r="C1338" s="82"/>
      <c r="D1338" s="82"/>
      <c r="E1338" s="83"/>
      <c r="F1338" s="83"/>
      <c r="G1338" s="83"/>
      <c r="H1338" s="83"/>
      <c r="I1338" s="84"/>
    </row>
    <row r="1339" spans="1:9" ht="15.75">
      <c r="A1339" s="76" t="s">
        <v>10</v>
      </c>
      <c r="B1339" s="76" t="s">
        <v>407</v>
      </c>
      <c r="C1339" s="76" t="s">
        <v>8</v>
      </c>
      <c r="D1339" s="150"/>
      <c r="E1339" s="151" t="s">
        <v>11</v>
      </c>
      <c r="F1339" s="77" t="s">
        <v>404</v>
      </c>
      <c r="G1339" s="78" t="s">
        <v>12</v>
      </c>
      <c r="H1339" s="76" t="s">
        <v>13</v>
      </c>
      <c r="I1339" s="78" t="s">
        <v>14</v>
      </c>
    </row>
    <row r="1340" spans="1:9" ht="25.5">
      <c r="A1340" s="152" t="s">
        <v>445</v>
      </c>
      <c r="B1340" s="153" t="s">
        <v>1341</v>
      </c>
      <c r="C1340" s="154">
        <v>88316</v>
      </c>
      <c r="D1340" s="149"/>
      <c r="E1340" s="148" t="s">
        <v>34</v>
      </c>
      <c r="F1340" s="75" t="s">
        <v>33</v>
      </c>
      <c r="G1340" s="85">
        <v>0.1</v>
      </c>
      <c r="H1340" s="175">
        <v>18.53</v>
      </c>
      <c r="I1340" s="86">
        <f>IF(H1340=" ",0,ROUND(G1340*H1340,2))</f>
        <v>1.85</v>
      </c>
    </row>
    <row r="1341" spans="1:9" ht="63.75">
      <c r="A1341" s="155" t="s">
        <v>445</v>
      </c>
      <c r="B1341" s="28" t="s">
        <v>1341</v>
      </c>
      <c r="C1341" s="26">
        <v>5940</v>
      </c>
      <c r="D1341" s="149"/>
      <c r="E1341" s="149" t="s">
        <v>60</v>
      </c>
      <c r="F1341" s="75" t="s">
        <v>38</v>
      </c>
      <c r="G1341" s="85">
        <v>8.3000000000000001E-3</v>
      </c>
      <c r="H1341" s="175">
        <v>197.28</v>
      </c>
      <c r="I1341" s="86">
        <f t="shared" ref="I1341:I1343" si="121">IF(H1341=" ",0,ROUND(G1341*H1341,2))</f>
        <v>1.64</v>
      </c>
    </row>
    <row r="1342" spans="1:9" ht="63.75">
      <c r="A1342" s="155" t="s">
        <v>445</v>
      </c>
      <c r="B1342" s="28" t="s">
        <v>1341</v>
      </c>
      <c r="C1342" s="26">
        <v>5942</v>
      </c>
      <c r="D1342" s="149"/>
      <c r="E1342" s="149" t="s">
        <v>63</v>
      </c>
      <c r="F1342" s="75" t="s">
        <v>39</v>
      </c>
      <c r="G1342" s="85">
        <v>1.0500000000000001E-2</v>
      </c>
      <c r="H1342" s="175">
        <v>79.13</v>
      </c>
      <c r="I1342" s="86">
        <f t="shared" si="121"/>
        <v>0.83</v>
      </c>
    </row>
    <row r="1343" spans="1:9" ht="51">
      <c r="A1343" s="155" t="s">
        <v>445</v>
      </c>
      <c r="B1343" s="28" t="s">
        <v>1341</v>
      </c>
      <c r="C1343" s="26">
        <v>97914</v>
      </c>
      <c r="D1343" s="149"/>
      <c r="E1343" s="149" t="s">
        <v>244</v>
      </c>
      <c r="F1343" s="75" t="s">
        <v>67</v>
      </c>
      <c r="G1343" s="85">
        <v>10</v>
      </c>
      <c r="H1343" s="175">
        <v>2.89</v>
      </c>
      <c r="I1343" s="86">
        <f t="shared" si="121"/>
        <v>28.9</v>
      </c>
    </row>
    <row r="1344" spans="1:9">
      <c r="A1344" s="87"/>
      <c r="B1344" s="80"/>
      <c r="C1344" s="80"/>
      <c r="D1344" s="80"/>
      <c r="E1344" s="88"/>
      <c r="F1344" s="89"/>
      <c r="G1344" s="6"/>
      <c r="H1344" s="90"/>
      <c r="I1344" s="91"/>
    </row>
    <row r="1345" spans="1:9">
      <c r="A1345" s="92" t="s">
        <v>15</v>
      </c>
      <c r="B1345" s="81"/>
      <c r="C1345" s="4"/>
      <c r="D1345" s="80"/>
      <c r="E1345" s="88"/>
      <c r="F1345" s="5"/>
      <c r="G1345" s="3"/>
      <c r="H1345" s="93"/>
      <c r="I1345" s="94"/>
    </row>
    <row r="1346" spans="1:9">
      <c r="A1346" s="95"/>
      <c r="B1346" s="96"/>
      <c r="C1346" s="97"/>
      <c r="D1346" s="97"/>
      <c r="E1346" s="327" t="s">
        <v>16</v>
      </c>
      <c r="F1346" s="327"/>
      <c r="G1346" s="327"/>
      <c r="H1346" s="327"/>
      <c r="I1346" s="98">
        <f>SUM(I1340:I1343)</f>
        <v>33.22</v>
      </c>
    </row>
    <row r="1349" spans="1:9" ht="45" customHeight="1">
      <c r="A1349" s="158"/>
      <c r="B1349" s="160"/>
      <c r="C1349" s="99" t="s">
        <v>1234</v>
      </c>
      <c r="D1349" s="328" t="s">
        <v>1279</v>
      </c>
      <c r="E1349" s="329"/>
      <c r="F1349" s="329"/>
      <c r="G1349" s="330"/>
      <c r="H1349" s="196" t="s">
        <v>27</v>
      </c>
      <c r="I1349" s="184">
        <f>I1356</f>
        <v>40.97</v>
      </c>
    </row>
    <row r="1350" spans="1:9">
      <c r="A1350" s="159"/>
      <c r="B1350" s="79"/>
      <c r="C1350" s="82"/>
      <c r="D1350" s="82"/>
      <c r="E1350" s="83"/>
      <c r="F1350" s="83"/>
      <c r="G1350" s="83"/>
      <c r="H1350" s="83"/>
      <c r="I1350" s="84"/>
    </row>
    <row r="1351" spans="1:9" ht="15.75">
      <c r="A1351" s="76" t="s">
        <v>10</v>
      </c>
      <c r="B1351" s="76" t="s">
        <v>407</v>
      </c>
      <c r="C1351" s="76" t="s">
        <v>8</v>
      </c>
      <c r="D1351" s="150"/>
      <c r="E1351" s="151" t="s">
        <v>11</v>
      </c>
      <c r="F1351" s="77" t="s">
        <v>404</v>
      </c>
      <c r="G1351" s="78" t="s">
        <v>12</v>
      </c>
      <c r="H1351" s="76" t="s">
        <v>13</v>
      </c>
      <c r="I1351" s="78" t="s">
        <v>14</v>
      </c>
    </row>
    <row r="1352" spans="1:9" ht="25.5">
      <c r="A1352" s="152" t="s">
        <v>445</v>
      </c>
      <c r="B1352" s="153" t="s">
        <v>1341</v>
      </c>
      <c r="C1352" s="154">
        <v>88316</v>
      </c>
      <c r="D1352" s="149"/>
      <c r="E1352" s="148" t="s">
        <v>34</v>
      </c>
      <c r="F1352" s="75" t="s">
        <v>33</v>
      </c>
      <c r="G1352" s="85">
        <v>0.7</v>
      </c>
      <c r="H1352" s="175">
        <v>18.53</v>
      </c>
      <c r="I1352" s="86">
        <f>IF(H1352=" ",0,ROUND(G1352*H1352,2))</f>
        <v>12.97</v>
      </c>
    </row>
    <row r="1353" spans="1:9">
      <c r="A1353" s="155" t="s">
        <v>408</v>
      </c>
      <c r="B1353" s="28" t="s">
        <v>406</v>
      </c>
      <c r="C1353" s="26"/>
      <c r="D1353" s="191"/>
      <c r="E1353" s="192" t="s">
        <v>1280</v>
      </c>
      <c r="F1353" s="193" t="s">
        <v>27</v>
      </c>
      <c r="G1353" s="85">
        <v>0.2</v>
      </c>
      <c r="H1353" s="194">
        <v>140</v>
      </c>
      <c r="I1353" s="86">
        <f t="shared" ref="I1353" si="122">IF(H1353=" ",0,ROUND(G1353*H1353,2))</f>
        <v>28</v>
      </c>
    </row>
    <row r="1354" spans="1:9">
      <c r="A1354" s="87"/>
      <c r="B1354" s="80"/>
      <c r="C1354" s="80"/>
      <c r="D1354" s="80"/>
      <c r="E1354" s="88"/>
      <c r="F1354" s="89"/>
      <c r="G1354" s="6"/>
      <c r="H1354" s="90"/>
      <c r="I1354" s="91"/>
    </row>
    <row r="1355" spans="1:9">
      <c r="A1355" s="92" t="s">
        <v>15</v>
      </c>
      <c r="B1355" s="81"/>
      <c r="C1355" s="4"/>
      <c r="D1355" s="80"/>
      <c r="E1355" s="88"/>
      <c r="F1355" s="5"/>
      <c r="G1355" s="3"/>
      <c r="H1355" s="93"/>
      <c r="I1355" s="94"/>
    </row>
    <row r="1356" spans="1:9">
      <c r="A1356" s="95"/>
      <c r="B1356" s="96"/>
      <c r="C1356" s="97"/>
      <c r="D1356" s="97"/>
      <c r="E1356" s="327" t="s">
        <v>16</v>
      </c>
      <c r="F1356" s="327"/>
      <c r="G1356" s="327"/>
      <c r="H1356" s="327"/>
      <c r="I1356" s="98">
        <f>SUM(I1352:I1353)</f>
        <v>40.97</v>
      </c>
    </row>
    <row r="1359" spans="1:9" ht="45" customHeight="1">
      <c r="A1359" s="158"/>
      <c r="B1359" s="160"/>
      <c r="C1359" s="99" t="s">
        <v>1236</v>
      </c>
      <c r="D1359" s="328" t="s">
        <v>1284</v>
      </c>
      <c r="E1359" s="329"/>
      <c r="F1359" s="329"/>
      <c r="G1359" s="330"/>
      <c r="H1359" s="196" t="s">
        <v>724</v>
      </c>
      <c r="I1359" s="184">
        <f>I1372</f>
        <v>3883.36</v>
      </c>
    </row>
    <row r="1360" spans="1:9">
      <c r="A1360" s="159"/>
      <c r="B1360" s="79"/>
      <c r="C1360" s="82"/>
      <c r="D1360" s="82"/>
      <c r="E1360" s="83"/>
      <c r="F1360" s="83"/>
      <c r="G1360" s="83"/>
      <c r="H1360" s="83"/>
      <c r="I1360" s="84"/>
    </row>
    <row r="1361" spans="1:9" ht="15.75">
      <c r="A1361" s="76" t="s">
        <v>10</v>
      </c>
      <c r="B1361" s="76" t="s">
        <v>407</v>
      </c>
      <c r="C1361" s="76" t="s">
        <v>8</v>
      </c>
      <c r="D1361" s="150"/>
      <c r="E1361" s="151" t="s">
        <v>11</v>
      </c>
      <c r="F1361" s="77" t="s">
        <v>404</v>
      </c>
      <c r="G1361" s="78" t="s">
        <v>12</v>
      </c>
      <c r="H1361" s="76" t="s">
        <v>13</v>
      </c>
      <c r="I1361" s="78" t="s">
        <v>14</v>
      </c>
    </row>
    <row r="1362" spans="1:9" ht="38.25">
      <c r="A1362" s="152" t="s">
        <v>445</v>
      </c>
      <c r="B1362" s="153" t="s">
        <v>1341</v>
      </c>
      <c r="C1362" s="154">
        <v>99825</v>
      </c>
      <c r="D1362" s="149"/>
      <c r="E1362" s="148" t="s">
        <v>242</v>
      </c>
      <c r="F1362" s="75" t="s">
        <v>26</v>
      </c>
      <c r="G1362" s="85">
        <v>98.7</v>
      </c>
      <c r="H1362" s="175">
        <v>3.7</v>
      </c>
      <c r="I1362" s="86">
        <f>IF(H1362=" ",0,ROUND(G1362*H1362,2))</f>
        <v>365.19</v>
      </c>
    </row>
    <row r="1363" spans="1:9" ht="25.5">
      <c r="A1363" s="155" t="s">
        <v>445</v>
      </c>
      <c r="B1363" s="28" t="s">
        <v>1341</v>
      </c>
      <c r="C1363" s="26">
        <v>99824</v>
      </c>
      <c r="D1363" s="149"/>
      <c r="E1363" s="149" t="s">
        <v>241</v>
      </c>
      <c r="F1363" s="75" t="s">
        <v>26</v>
      </c>
      <c r="G1363" s="85">
        <v>8.2799999999999994</v>
      </c>
      <c r="H1363" s="175">
        <v>2.4900000000000002</v>
      </c>
      <c r="I1363" s="86">
        <f t="shared" ref="I1363:I1369" si="123">IF(H1363=" ",0,ROUND(G1363*H1363,2))</f>
        <v>20.62</v>
      </c>
    </row>
    <row r="1364" spans="1:9" ht="38.25">
      <c r="A1364" s="155" t="s">
        <v>445</v>
      </c>
      <c r="B1364" s="28" t="s">
        <v>1341</v>
      </c>
      <c r="C1364" s="26">
        <v>99821</v>
      </c>
      <c r="D1364" s="149"/>
      <c r="E1364" s="149" t="s">
        <v>240</v>
      </c>
      <c r="F1364" s="75" t="s">
        <v>26</v>
      </c>
      <c r="G1364" s="85">
        <v>105.73</v>
      </c>
      <c r="H1364" s="175">
        <v>3.26</v>
      </c>
      <c r="I1364" s="86">
        <f t="shared" si="123"/>
        <v>344.68</v>
      </c>
    </row>
    <row r="1365" spans="1:9" ht="38.25">
      <c r="A1365" s="155" t="s">
        <v>445</v>
      </c>
      <c r="B1365" s="28" t="s">
        <v>1341</v>
      </c>
      <c r="C1365" s="26">
        <v>99802</v>
      </c>
      <c r="D1365" s="149"/>
      <c r="E1365" s="149" t="s">
        <v>115</v>
      </c>
      <c r="F1365" s="75" t="s">
        <v>26</v>
      </c>
      <c r="G1365" s="85">
        <v>420</v>
      </c>
      <c r="H1365" s="175">
        <v>0.46</v>
      </c>
      <c r="I1365" s="86">
        <f t="shared" si="123"/>
        <v>193.2</v>
      </c>
    </row>
    <row r="1366" spans="1:9" ht="51">
      <c r="A1366" s="155" t="s">
        <v>445</v>
      </c>
      <c r="B1366" s="28" t="s">
        <v>1341</v>
      </c>
      <c r="C1366" s="26">
        <v>99804</v>
      </c>
      <c r="D1366" s="149"/>
      <c r="E1366" s="149" t="s">
        <v>236</v>
      </c>
      <c r="F1366" s="75" t="s">
        <v>26</v>
      </c>
      <c r="G1366" s="85">
        <v>420</v>
      </c>
      <c r="H1366" s="175">
        <v>4.6900000000000004</v>
      </c>
      <c r="I1366" s="86">
        <f t="shared" si="123"/>
        <v>1969.8</v>
      </c>
    </row>
    <row r="1367" spans="1:9" ht="38.25">
      <c r="A1367" s="155" t="s">
        <v>445</v>
      </c>
      <c r="B1367" s="28" t="s">
        <v>1341</v>
      </c>
      <c r="C1367" s="26">
        <v>99818</v>
      </c>
      <c r="D1367" s="149"/>
      <c r="E1367" s="149" t="s">
        <v>239</v>
      </c>
      <c r="F1367" s="75" t="s">
        <v>57</v>
      </c>
      <c r="G1367" s="85">
        <v>8</v>
      </c>
      <c r="H1367" s="175">
        <v>6.42</v>
      </c>
      <c r="I1367" s="86">
        <f t="shared" si="123"/>
        <v>51.36</v>
      </c>
    </row>
    <row r="1368" spans="1:9" ht="51">
      <c r="A1368" s="155" t="s">
        <v>445</v>
      </c>
      <c r="B1368" s="28" t="s">
        <v>1341</v>
      </c>
      <c r="C1368" s="26">
        <v>99807</v>
      </c>
      <c r="D1368" s="149"/>
      <c r="E1368" s="149" t="s">
        <v>237</v>
      </c>
      <c r="F1368" s="75" t="s">
        <v>26</v>
      </c>
      <c r="G1368" s="85">
        <v>607.4</v>
      </c>
      <c r="H1368" s="175">
        <v>1.45</v>
      </c>
      <c r="I1368" s="86">
        <f t="shared" si="123"/>
        <v>880.73</v>
      </c>
    </row>
    <row r="1369" spans="1:9" ht="38.25">
      <c r="A1369" s="155" t="s">
        <v>445</v>
      </c>
      <c r="B1369" s="28" t="s">
        <v>1341</v>
      </c>
      <c r="C1369" s="26">
        <v>99817</v>
      </c>
      <c r="D1369" s="149"/>
      <c r="E1369" s="149" t="s">
        <v>238</v>
      </c>
      <c r="F1369" s="75" t="s">
        <v>57</v>
      </c>
      <c r="G1369" s="85">
        <v>9</v>
      </c>
      <c r="H1369" s="175">
        <v>6.42</v>
      </c>
      <c r="I1369" s="86">
        <f t="shared" si="123"/>
        <v>57.78</v>
      </c>
    </row>
    <row r="1370" spans="1:9">
      <c r="A1370" s="87"/>
      <c r="B1370" s="80"/>
      <c r="C1370" s="80"/>
      <c r="D1370" s="80"/>
      <c r="E1370" s="88"/>
      <c r="F1370" s="89"/>
      <c r="G1370" s="6"/>
      <c r="H1370" s="90"/>
      <c r="I1370" s="91"/>
    </row>
    <row r="1371" spans="1:9">
      <c r="A1371" s="92" t="s">
        <v>15</v>
      </c>
      <c r="B1371" s="81"/>
      <c r="C1371" s="4"/>
      <c r="D1371" s="80"/>
      <c r="E1371" s="88"/>
      <c r="F1371" s="5"/>
      <c r="G1371" s="3"/>
      <c r="H1371" s="93"/>
      <c r="I1371" s="94"/>
    </row>
    <row r="1372" spans="1:9">
      <c r="A1372" s="95"/>
      <c r="B1372" s="96"/>
      <c r="C1372" s="97"/>
      <c r="D1372" s="97"/>
      <c r="E1372" s="327" t="s">
        <v>16</v>
      </c>
      <c r="F1372" s="327"/>
      <c r="G1372" s="327"/>
      <c r="H1372" s="327"/>
      <c r="I1372" s="98">
        <f>SUM(I1362:I1369)</f>
        <v>3883.36</v>
      </c>
    </row>
    <row r="1375" spans="1:9" ht="30" customHeight="1">
      <c r="A1375" s="158"/>
      <c r="B1375" s="160"/>
      <c r="C1375" s="99" t="s">
        <v>1239</v>
      </c>
      <c r="D1375" s="328" t="s">
        <v>1286</v>
      </c>
      <c r="E1375" s="329"/>
      <c r="F1375" s="329"/>
      <c r="G1375" s="330"/>
      <c r="H1375" s="196" t="s">
        <v>29</v>
      </c>
      <c r="I1375" s="184">
        <f>I1386</f>
        <v>31.18</v>
      </c>
    </row>
    <row r="1376" spans="1:9">
      <c r="A1376" s="159"/>
      <c r="B1376" s="79"/>
      <c r="C1376" s="82"/>
      <c r="D1376" s="82"/>
      <c r="E1376" s="83"/>
      <c r="F1376" s="83"/>
      <c r="G1376" s="83"/>
      <c r="H1376" s="83"/>
      <c r="I1376" s="84"/>
    </row>
    <row r="1377" spans="1:9" ht="15.75">
      <c r="A1377" s="76" t="s">
        <v>10</v>
      </c>
      <c r="B1377" s="76" t="s">
        <v>407</v>
      </c>
      <c r="C1377" s="76" t="s">
        <v>8</v>
      </c>
      <c r="D1377" s="150"/>
      <c r="E1377" s="151" t="s">
        <v>11</v>
      </c>
      <c r="F1377" s="77" t="s">
        <v>404</v>
      </c>
      <c r="G1377" s="78" t="s">
        <v>12</v>
      </c>
      <c r="H1377" s="76" t="s">
        <v>13</v>
      </c>
      <c r="I1377" s="78" t="s">
        <v>14</v>
      </c>
    </row>
    <row r="1378" spans="1:9" ht="25.5">
      <c r="A1378" s="152" t="s">
        <v>445</v>
      </c>
      <c r="B1378" s="153" t="s">
        <v>1341</v>
      </c>
      <c r="C1378" s="154">
        <v>88262</v>
      </c>
      <c r="D1378" s="149"/>
      <c r="E1378" s="148" t="s">
        <v>35</v>
      </c>
      <c r="F1378" s="75" t="s">
        <v>33</v>
      </c>
      <c r="G1378" s="85">
        <v>0.4</v>
      </c>
      <c r="H1378" s="175">
        <v>24.92</v>
      </c>
      <c r="I1378" s="86">
        <f>IF(H1378=" ",0,ROUND(G1378*H1378,2))</f>
        <v>9.9700000000000006</v>
      </c>
    </row>
    <row r="1379" spans="1:9" ht="25.5">
      <c r="A1379" s="155" t="s">
        <v>445</v>
      </c>
      <c r="B1379" s="28" t="s">
        <v>1341</v>
      </c>
      <c r="C1379" s="26">
        <v>88239</v>
      </c>
      <c r="D1379" s="149"/>
      <c r="E1379" s="149" t="s">
        <v>68</v>
      </c>
      <c r="F1379" s="75" t="s">
        <v>33</v>
      </c>
      <c r="G1379" s="85">
        <v>0.4</v>
      </c>
      <c r="H1379" s="175">
        <v>20.32</v>
      </c>
      <c r="I1379" s="86">
        <f t="shared" ref="I1379:I1383" si="124">IF(H1379=" ",0,ROUND(G1379*H1379,2))</f>
        <v>8.1300000000000008</v>
      </c>
    </row>
    <row r="1380" spans="1:9" ht="38.25">
      <c r="A1380" s="155" t="s">
        <v>446</v>
      </c>
      <c r="B1380" s="28" t="s">
        <v>1341</v>
      </c>
      <c r="C1380" s="26">
        <v>43132</v>
      </c>
      <c r="D1380" s="149"/>
      <c r="E1380" s="149" t="s">
        <v>317</v>
      </c>
      <c r="F1380" s="75" t="s">
        <v>79</v>
      </c>
      <c r="G1380" s="85">
        <v>6.7000000000000004E-2</v>
      </c>
      <c r="H1380" s="175">
        <v>21.4</v>
      </c>
      <c r="I1380" s="86">
        <f t="shared" si="124"/>
        <v>1.43</v>
      </c>
    </row>
    <row r="1381" spans="1:9" ht="38.25">
      <c r="A1381" s="155" t="s">
        <v>446</v>
      </c>
      <c r="B1381" s="28" t="s">
        <v>1341</v>
      </c>
      <c r="C1381" s="26">
        <v>4491</v>
      </c>
      <c r="D1381" s="149"/>
      <c r="E1381" s="149" t="s">
        <v>355</v>
      </c>
      <c r="F1381" s="75" t="s">
        <v>78</v>
      </c>
      <c r="G1381" s="85">
        <v>0.625</v>
      </c>
      <c r="H1381" s="175">
        <v>7.72</v>
      </c>
      <c r="I1381" s="86">
        <f t="shared" si="124"/>
        <v>4.83</v>
      </c>
    </row>
    <row r="1382" spans="1:9" ht="25.5">
      <c r="A1382" s="155" t="s">
        <v>446</v>
      </c>
      <c r="B1382" s="28" t="s">
        <v>1341</v>
      </c>
      <c r="C1382" s="26">
        <v>5075</v>
      </c>
      <c r="D1382" s="149"/>
      <c r="E1382" s="149" t="s">
        <v>360</v>
      </c>
      <c r="F1382" s="75" t="s">
        <v>79</v>
      </c>
      <c r="G1382" s="85">
        <v>0.04</v>
      </c>
      <c r="H1382" s="175">
        <v>19.07</v>
      </c>
      <c r="I1382" s="86">
        <f t="shared" si="124"/>
        <v>0.76</v>
      </c>
    </row>
    <row r="1383" spans="1:9" ht="25.5">
      <c r="A1383" s="155" t="s">
        <v>446</v>
      </c>
      <c r="B1383" s="28" t="s">
        <v>1341</v>
      </c>
      <c r="C1383" s="26">
        <v>6194</v>
      </c>
      <c r="D1383" s="149"/>
      <c r="E1383" s="149" t="s">
        <v>368</v>
      </c>
      <c r="F1383" s="75" t="s">
        <v>78</v>
      </c>
      <c r="G1383" s="85">
        <v>1.1000000000000001</v>
      </c>
      <c r="H1383" s="175">
        <v>5.51</v>
      </c>
      <c r="I1383" s="86">
        <f t="shared" si="124"/>
        <v>6.06</v>
      </c>
    </row>
    <row r="1384" spans="1:9">
      <c r="A1384" s="87"/>
      <c r="B1384" s="80"/>
      <c r="C1384" s="80"/>
      <c r="D1384" s="80"/>
      <c r="E1384" s="88"/>
      <c r="F1384" s="89"/>
      <c r="G1384" s="6"/>
      <c r="H1384" s="90"/>
      <c r="I1384" s="91"/>
    </row>
    <row r="1385" spans="1:9">
      <c r="A1385" s="92" t="s">
        <v>15</v>
      </c>
      <c r="B1385" s="81"/>
      <c r="C1385" s="4"/>
      <c r="D1385" s="80"/>
      <c r="E1385" s="88"/>
      <c r="F1385" s="5"/>
      <c r="G1385" s="3"/>
      <c r="H1385" s="93"/>
      <c r="I1385" s="94"/>
    </row>
    <row r="1386" spans="1:9">
      <c r="A1386" s="95" t="s">
        <v>1287</v>
      </c>
      <c r="B1386" s="96"/>
      <c r="C1386" s="97"/>
      <c r="D1386" s="97"/>
      <c r="E1386" s="327" t="s">
        <v>16</v>
      </c>
      <c r="F1386" s="327"/>
      <c r="G1386" s="327"/>
      <c r="H1386" s="327"/>
      <c r="I1386" s="98">
        <f>SUM(I1378:I1383)</f>
        <v>31.18</v>
      </c>
    </row>
    <row r="1389" spans="1:9" ht="105" customHeight="1">
      <c r="A1389" s="158"/>
      <c r="B1389" s="160"/>
      <c r="C1389" s="99" t="s">
        <v>1242</v>
      </c>
      <c r="D1389" s="328" t="s">
        <v>1288</v>
      </c>
      <c r="E1389" s="329"/>
      <c r="F1389" s="329"/>
      <c r="G1389" s="330"/>
      <c r="H1389" s="196" t="s">
        <v>26</v>
      </c>
      <c r="I1389" s="184">
        <f>I1395</f>
        <v>556.24</v>
      </c>
    </row>
    <row r="1390" spans="1:9">
      <c r="A1390" s="159"/>
      <c r="B1390" s="79"/>
      <c r="C1390" s="82"/>
      <c r="D1390" s="82"/>
      <c r="E1390" s="83"/>
      <c r="F1390" s="83"/>
      <c r="G1390" s="83"/>
      <c r="H1390" s="83"/>
      <c r="I1390" s="84"/>
    </row>
    <row r="1391" spans="1:9" ht="15.75">
      <c r="A1391" s="76" t="s">
        <v>10</v>
      </c>
      <c r="B1391" s="76" t="s">
        <v>407</v>
      </c>
      <c r="C1391" s="76" t="s">
        <v>8</v>
      </c>
      <c r="D1391" s="150"/>
      <c r="E1391" s="151" t="s">
        <v>11</v>
      </c>
      <c r="F1391" s="77" t="s">
        <v>404</v>
      </c>
      <c r="G1391" s="78" t="s">
        <v>12</v>
      </c>
      <c r="H1391" s="76" t="s">
        <v>13</v>
      </c>
      <c r="I1391" s="78" t="s">
        <v>14</v>
      </c>
    </row>
    <row r="1392" spans="1:9" ht="89.25">
      <c r="A1392" s="152" t="s">
        <v>1370</v>
      </c>
      <c r="B1392" s="153" t="s">
        <v>552</v>
      </c>
      <c r="C1392" s="154" t="s">
        <v>142</v>
      </c>
      <c r="D1392" s="149"/>
      <c r="E1392" s="148" t="s">
        <v>245</v>
      </c>
      <c r="F1392" s="75" t="s">
        <v>57</v>
      </c>
      <c r="G1392" s="85">
        <v>5.5096418732782371E-2</v>
      </c>
      <c r="H1392" s="175">
        <v>10095.77</v>
      </c>
      <c r="I1392" s="86">
        <f>IF(H1392=" ",0,ROUND(G1392*H1392,2))</f>
        <v>556.24</v>
      </c>
    </row>
    <row r="1393" spans="1:9">
      <c r="A1393" s="87"/>
      <c r="B1393" s="80"/>
      <c r="C1393" s="80"/>
      <c r="D1393" s="80"/>
      <c r="E1393" s="88"/>
      <c r="F1393" s="89"/>
      <c r="G1393" s="6"/>
      <c r="H1393" s="90"/>
      <c r="I1393" s="91"/>
    </row>
    <row r="1394" spans="1:9">
      <c r="A1394" s="92" t="s">
        <v>15</v>
      </c>
      <c r="B1394" s="81"/>
      <c r="C1394" s="4"/>
      <c r="D1394" s="80"/>
      <c r="E1394" s="88"/>
      <c r="F1394" s="5"/>
      <c r="G1394" s="3"/>
      <c r="H1394" s="93"/>
      <c r="I1394" s="94"/>
    </row>
    <row r="1395" spans="1:9">
      <c r="A1395" s="95"/>
      <c r="B1395" s="96"/>
      <c r="C1395" s="97"/>
      <c r="D1395" s="97"/>
      <c r="E1395" s="327" t="s">
        <v>16</v>
      </c>
      <c r="F1395" s="327"/>
      <c r="G1395" s="327"/>
      <c r="H1395" s="327"/>
      <c r="I1395" s="98">
        <f>SUM(I1392:I1392)</f>
        <v>556.24</v>
      </c>
    </row>
    <row r="1398" spans="1:9" ht="75" customHeight="1">
      <c r="A1398" s="158"/>
      <c r="B1398" s="160"/>
      <c r="C1398" s="99" t="s">
        <v>1243</v>
      </c>
      <c r="D1398" s="328" t="s">
        <v>1289</v>
      </c>
      <c r="E1398" s="329"/>
      <c r="F1398" s="329"/>
      <c r="G1398" s="330"/>
      <c r="H1398" s="196" t="s">
        <v>26</v>
      </c>
      <c r="I1398" s="184">
        <f>I1404</f>
        <v>522.44000000000005</v>
      </c>
    </row>
    <row r="1399" spans="1:9">
      <c r="A1399" s="159"/>
      <c r="B1399" s="79"/>
      <c r="C1399" s="82"/>
      <c r="D1399" s="82"/>
      <c r="E1399" s="83"/>
      <c r="F1399" s="83"/>
      <c r="G1399" s="83"/>
      <c r="H1399" s="83"/>
      <c r="I1399" s="84"/>
    </row>
    <row r="1400" spans="1:9" ht="15.75">
      <c r="A1400" s="76" t="s">
        <v>10</v>
      </c>
      <c r="B1400" s="76" t="s">
        <v>407</v>
      </c>
      <c r="C1400" s="76" t="s">
        <v>8</v>
      </c>
      <c r="D1400" s="150"/>
      <c r="E1400" s="151" t="s">
        <v>11</v>
      </c>
      <c r="F1400" s="77" t="s">
        <v>404</v>
      </c>
      <c r="G1400" s="78" t="s">
        <v>12</v>
      </c>
      <c r="H1400" s="76" t="s">
        <v>13</v>
      </c>
      <c r="I1400" s="78" t="s">
        <v>14</v>
      </c>
    </row>
    <row r="1401" spans="1:9" ht="63.75">
      <c r="A1401" s="152" t="s">
        <v>1370</v>
      </c>
      <c r="B1401" s="153" t="s">
        <v>552</v>
      </c>
      <c r="C1401" s="154" t="s">
        <v>143</v>
      </c>
      <c r="D1401" s="149"/>
      <c r="E1401" s="148" t="s">
        <v>246</v>
      </c>
      <c r="F1401" s="75" t="s">
        <v>57</v>
      </c>
      <c r="G1401" s="85">
        <v>5.5096418732782371E-2</v>
      </c>
      <c r="H1401" s="175">
        <v>9482.36</v>
      </c>
      <c r="I1401" s="86">
        <f>IF(H1401=" ",0,ROUND(G1401*H1401,2))</f>
        <v>522.44000000000005</v>
      </c>
    </row>
    <row r="1402" spans="1:9">
      <c r="A1402" s="87"/>
      <c r="B1402" s="80"/>
      <c r="C1402" s="80"/>
      <c r="D1402" s="80"/>
      <c r="E1402" s="88"/>
      <c r="F1402" s="89"/>
      <c r="G1402" s="6"/>
      <c r="H1402" s="90"/>
      <c r="I1402" s="91"/>
    </row>
    <row r="1403" spans="1:9">
      <c r="A1403" s="92" t="s">
        <v>15</v>
      </c>
      <c r="B1403" s="81"/>
      <c r="C1403" s="4"/>
      <c r="D1403" s="80"/>
      <c r="E1403" s="88"/>
      <c r="F1403" s="5"/>
      <c r="G1403" s="3"/>
      <c r="H1403" s="93"/>
      <c r="I1403" s="94"/>
    </row>
    <row r="1404" spans="1:9">
      <c r="A1404" s="95"/>
      <c r="B1404" s="96"/>
      <c r="C1404" s="97"/>
      <c r="D1404" s="97"/>
      <c r="E1404" s="327" t="s">
        <v>16</v>
      </c>
      <c r="F1404" s="327"/>
      <c r="G1404" s="327"/>
      <c r="H1404" s="327"/>
      <c r="I1404" s="98">
        <f>SUM(I1401:I1401)</f>
        <v>522.44000000000005</v>
      </c>
    </row>
    <row r="1407" spans="1:9" ht="90" customHeight="1">
      <c r="A1407" s="158"/>
      <c r="B1407" s="160"/>
      <c r="C1407" s="99" t="s">
        <v>1244</v>
      </c>
      <c r="D1407" s="328" t="s">
        <v>1293</v>
      </c>
      <c r="E1407" s="329"/>
      <c r="F1407" s="329"/>
      <c r="G1407" s="330"/>
      <c r="H1407" s="196" t="s">
        <v>29</v>
      </c>
      <c r="I1407" s="184">
        <f>I1416</f>
        <v>2.44</v>
      </c>
    </row>
    <row r="1408" spans="1:9">
      <c r="A1408" s="159"/>
      <c r="B1408" s="79"/>
      <c r="C1408" s="82"/>
      <c r="D1408" s="82"/>
      <c r="E1408" s="83"/>
      <c r="F1408" s="83"/>
      <c r="G1408" s="83"/>
      <c r="H1408" s="83"/>
      <c r="I1408" s="84"/>
    </row>
    <row r="1409" spans="1:9" ht="15.75">
      <c r="A1409" s="76" t="s">
        <v>10</v>
      </c>
      <c r="B1409" s="76" t="s">
        <v>407</v>
      </c>
      <c r="C1409" s="76" t="s">
        <v>8</v>
      </c>
      <c r="D1409" s="150"/>
      <c r="E1409" s="151" t="s">
        <v>11</v>
      </c>
      <c r="F1409" s="77" t="s">
        <v>404</v>
      </c>
      <c r="G1409" s="78" t="s">
        <v>12</v>
      </c>
      <c r="H1409" s="76" t="s">
        <v>13</v>
      </c>
      <c r="I1409" s="78" t="s">
        <v>14</v>
      </c>
    </row>
    <row r="1410" spans="1:9" ht="25.5">
      <c r="A1410" s="152" t="s">
        <v>445</v>
      </c>
      <c r="B1410" s="153" t="s">
        <v>1341</v>
      </c>
      <c r="C1410" s="154">
        <v>88247</v>
      </c>
      <c r="D1410" s="149"/>
      <c r="E1410" s="148" t="s">
        <v>70</v>
      </c>
      <c r="F1410" s="75" t="s">
        <v>33</v>
      </c>
      <c r="G1410" s="85">
        <v>2.3E-2</v>
      </c>
      <c r="H1410" s="175">
        <v>20.82</v>
      </c>
      <c r="I1410" s="86">
        <f>IF(H1410=" ",0,ROUND(G1410*H1410,2))</f>
        <v>0.48</v>
      </c>
    </row>
    <row r="1411" spans="1:9" ht="25.5">
      <c r="A1411" s="155" t="s">
        <v>445</v>
      </c>
      <c r="B1411" s="28" t="s">
        <v>1341</v>
      </c>
      <c r="C1411" s="26">
        <v>88264</v>
      </c>
      <c r="D1411" s="149"/>
      <c r="E1411" s="149" t="s">
        <v>50</v>
      </c>
      <c r="F1411" s="75" t="s">
        <v>33</v>
      </c>
      <c r="G1411" s="85">
        <v>2.3E-2</v>
      </c>
      <c r="H1411" s="175">
        <v>25.61</v>
      </c>
      <c r="I1411" s="86">
        <f t="shared" ref="I1411:I1413" si="125">IF(H1411=" ",0,ROUND(G1411*H1411,2))</f>
        <v>0.59</v>
      </c>
    </row>
    <row r="1412" spans="1:9" ht="38.25">
      <c r="A1412" s="155" t="s">
        <v>446</v>
      </c>
      <c r="B1412" s="28" t="s">
        <v>1341</v>
      </c>
      <c r="C1412" s="26">
        <v>21127</v>
      </c>
      <c r="D1412" s="149"/>
      <c r="E1412" s="149" t="s">
        <v>333</v>
      </c>
      <c r="F1412" s="75" t="s">
        <v>75</v>
      </c>
      <c r="G1412" s="85">
        <v>9.4000000000000004E-3</v>
      </c>
      <c r="H1412" s="175">
        <v>3.51</v>
      </c>
      <c r="I1412" s="86">
        <f t="shared" si="125"/>
        <v>0.03</v>
      </c>
    </row>
    <row r="1413" spans="1:9">
      <c r="A1413" s="155" t="s">
        <v>408</v>
      </c>
      <c r="B1413" s="28" t="s">
        <v>406</v>
      </c>
      <c r="C1413" s="26"/>
      <c r="D1413" s="149"/>
      <c r="E1413" s="187" t="s">
        <v>1295</v>
      </c>
      <c r="F1413" s="75" t="s">
        <v>29</v>
      </c>
      <c r="G1413" s="85">
        <v>1.2434000000000001</v>
      </c>
      <c r="H1413" s="175">
        <v>1.0765333333333333</v>
      </c>
      <c r="I1413" s="86">
        <f t="shared" si="125"/>
        <v>1.34</v>
      </c>
    </row>
    <row r="1414" spans="1:9">
      <c r="A1414" s="87"/>
      <c r="B1414" s="80"/>
      <c r="C1414" s="80"/>
      <c r="D1414" s="80"/>
      <c r="E1414" s="88"/>
      <c r="F1414" s="89"/>
      <c r="G1414" s="6"/>
      <c r="H1414" s="90"/>
      <c r="I1414" s="91"/>
    </row>
    <row r="1415" spans="1:9">
      <c r="A1415" s="92" t="s">
        <v>15</v>
      </c>
      <c r="B1415" s="81"/>
      <c r="C1415" s="4"/>
      <c r="D1415" s="80"/>
      <c r="E1415" s="88"/>
      <c r="F1415" s="5"/>
      <c r="G1415" s="3"/>
      <c r="H1415" s="93"/>
      <c r="I1415" s="94"/>
    </row>
    <row r="1416" spans="1:9">
      <c r="A1416" s="95" t="s">
        <v>1294</v>
      </c>
      <c r="B1416" s="96"/>
      <c r="C1416" s="97"/>
      <c r="D1416" s="97"/>
      <c r="E1416" s="327" t="s">
        <v>16</v>
      </c>
      <c r="F1416" s="327"/>
      <c r="G1416" s="327"/>
      <c r="H1416" s="327"/>
      <c r="I1416" s="98">
        <f>SUM(I1410:I1413)</f>
        <v>2.44</v>
      </c>
    </row>
    <row r="1419" spans="1:9" ht="90" customHeight="1">
      <c r="A1419" s="158"/>
      <c r="B1419" s="160"/>
      <c r="C1419" s="99" t="s">
        <v>1245</v>
      </c>
      <c r="D1419" s="328" t="s">
        <v>1297</v>
      </c>
      <c r="E1419" s="329"/>
      <c r="F1419" s="329"/>
      <c r="G1419" s="330"/>
      <c r="H1419" s="196" t="s">
        <v>29</v>
      </c>
      <c r="I1419" s="184">
        <f>I1428</f>
        <v>3.63</v>
      </c>
    </row>
    <row r="1420" spans="1:9">
      <c r="A1420" s="159"/>
      <c r="B1420" s="79"/>
      <c r="C1420" s="82"/>
      <c r="D1420" s="82"/>
      <c r="E1420" s="83"/>
      <c r="F1420" s="83"/>
      <c r="G1420" s="83"/>
      <c r="H1420" s="83"/>
      <c r="I1420" s="84"/>
    </row>
    <row r="1421" spans="1:9" ht="15.75">
      <c r="A1421" s="76" t="s">
        <v>10</v>
      </c>
      <c r="B1421" s="76" t="s">
        <v>407</v>
      </c>
      <c r="C1421" s="76" t="s">
        <v>8</v>
      </c>
      <c r="D1421" s="150"/>
      <c r="E1421" s="151" t="s">
        <v>11</v>
      </c>
      <c r="F1421" s="77" t="s">
        <v>404</v>
      </c>
      <c r="G1421" s="78" t="s">
        <v>12</v>
      </c>
      <c r="H1421" s="76" t="s">
        <v>13</v>
      </c>
      <c r="I1421" s="78" t="s">
        <v>14</v>
      </c>
    </row>
    <row r="1422" spans="1:9" ht="25.5">
      <c r="A1422" s="152" t="s">
        <v>445</v>
      </c>
      <c r="B1422" s="153" t="s">
        <v>1341</v>
      </c>
      <c r="C1422" s="154">
        <v>88247</v>
      </c>
      <c r="D1422" s="149"/>
      <c r="E1422" s="148" t="s">
        <v>70</v>
      </c>
      <c r="F1422" s="75" t="s">
        <v>33</v>
      </c>
      <c r="G1422" s="85">
        <v>2.9000000000000001E-2</v>
      </c>
      <c r="H1422" s="175">
        <v>20.82</v>
      </c>
      <c r="I1422" s="86">
        <f>IF(H1422=" ",0,ROUND(G1422*H1422,2))</f>
        <v>0.6</v>
      </c>
    </row>
    <row r="1423" spans="1:9" ht="25.5">
      <c r="A1423" s="155" t="s">
        <v>445</v>
      </c>
      <c r="B1423" s="28" t="s">
        <v>1341</v>
      </c>
      <c r="C1423" s="26">
        <v>88264</v>
      </c>
      <c r="D1423" s="149"/>
      <c r="E1423" s="149" t="s">
        <v>50</v>
      </c>
      <c r="F1423" s="75" t="s">
        <v>33</v>
      </c>
      <c r="G1423" s="85">
        <v>2.9000000000000001E-2</v>
      </c>
      <c r="H1423" s="175">
        <v>25.61</v>
      </c>
      <c r="I1423" s="86">
        <f t="shared" ref="I1423:I1425" si="126">IF(H1423=" ",0,ROUND(G1423*H1423,2))</f>
        <v>0.74</v>
      </c>
    </row>
    <row r="1424" spans="1:9" ht="38.25">
      <c r="A1424" s="155" t="s">
        <v>446</v>
      </c>
      <c r="B1424" s="28" t="s">
        <v>1341</v>
      </c>
      <c r="C1424" s="26">
        <v>21127</v>
      </c>
      <c r="D1424" s="149"/>
      <c r="E1424" s="149" t="s">
        <v>333</v>
      </c>
      <c r="F1424" s="75" t="s">
        <v>75</v>
      </c>
      <c r="G1424" s="85">
        <v>9.4000000000000004E-3</v>
      </c>
      <c r="H1424" s="175">
        <v>3.51</v>
      </c>
      <c r="I1424" s="86">
        <f t="shared" si="126"/>
        <v>0.03</v>
      </c>
    </row>
    <row r="1425" spans="1:9">
      <c r="A1425" s="155" t="s">
        <v>408</v>
      </c>
      <c r="B1425" s="28" t="s">
        <v>406</v>
      </c>
      <c r="C1425" s="26"/>
      <c r="D1425" s="149"/>
      <c r="E1425" s="187" t="s">
        <v>1298</v>
      </c>
      <c r="F1425" s="75" t="s">
        <v>29</v>
      </c>
      <c r="G1425" s="85">
        <v>1.2434000000000001</v>
      </c>
      <c r="H1425" s="175">
        <v>1.8210333333333335</v>
      </c>
      <c r="I1425" s="86">
        <f t="shared" si="126"/>
        <v>2.2599999999999998</v>
      </c>
    </row>
    <row r="1426" spans="1:9">
      <c r="A1426" s="87"/>
      <c r="B1426" s="80"/>
      <c r="C1426" s="80"/>
      <c r="D1426" s="80"/>
      <c r="E1426" s="88"/>
      <c r="F1426" s="89"/>
      <c r="G1426" s="6"/>
      <c r="H1426" s="90"/>
      <c r="I1426" s="91"/>
    </row>
    <row r="1427" spans="1:9">
      <c r="A1427" s="92" t="s">
        <v>15</v>
      </c>
      <c r="B1427" s="81"/>
      <c r="C1427" s="4"/>
      <c r="D1427" s="80"/>
      <c r="E1427" s="88"/>
      <c r="F1427" s="5"/>
      <c r="G1427" s="3"/>
      <c r="H1427" s="93"/>
      <c r="I1427" s="94"/>
    </row>
    <row r="1428" spans="1:9">
      <c r="A1428" s="95" t="s">
        <v>1296</v>
      </c>
      <c r="B1428" s="96"/>
      <c r="C1428" s="97"/>
      <c r="D1428" s="97"/>
      <c r="E1428" s="327" t="s">
        <v>16</v>
      </c>
      <c r="F1428" s="327"/>
      <c r="G1428" s="327"/>
      <c r="H1428" s="327"/>
      <c r="I1428" s="98">
        <f>SUM(I1422:I1425)</f>
        <v>3.63</v>
      </c>
    </row>
    <row r="1431" spans="1:9" ht="90" customHeight="1">
      <c r="A1431" s="158"/>
      <c r="B1431" s="160"/>
      <c r="C1431" s="99" t="s">
        <v>1246</v>
      </c>
      <c r="D1431" s="328" t="s">
        <v>1299</v>
      </c>
      <c r="E1431" s="329"/>
      <c r="F1431" s="329"/>
      <c r="G1431" s="330"/>
      <c r="H1431" s="196" t="s">
        <v>29</v>
      </c>
      <c r="I1431" s="184">
        <f>I1440</f>
        <v>5.58</v>
      </c>
    </row>
    <row r="1432" spans="1:9">
      <c r="A1432" s="159"/>
      <c r="B1432" s="79"/>
      <c r="C1432" s="82"/>
      <c r="D1432" s="82"/>
      <c r="E1432" s="83"/>
      <c r="F1432" s="83"/>
      <c r="G1432" s="83"/>
      <c r="H1432" s="83"/>
      <c r="I1432" s="84"/>
    </row>
    <row r="1433" spans="1:9" ht="15.75">
      <c r="A1433" s="76" t="s">
        <v>10</v>
      </c>
      <c r="B1433" s="76" t="s">
        <v>407</v>
      </c>
      <c r="C1433" s="76" t="s">
        <v>8</v>
      </c>
      <c r="D1433" s="150"/>
      <c r="E1433" s="151" t="s">
        <v>11</v>
      </c>
      <c r="F1433" s="77" t="s">
        <v>404</v>
      </c>
      <c r="G1433" s="78" t="s">
        <v>12</v>
      </c>
      <c r="H1433" s="76" t="s">
        <v>13</v>
      </c>
      <c r="I1433" s="78" t="s">
        <v>14</v>
      </c>
    </row>
    <row r="1434" spans="1:9" ht="25.5">
      <c r="A1434" s="152" t="s">
        <v>445</v>
      </c>
      <c r="B1434" s="153" t="s">
        <v>1341</v>
      </c>
      <c r="C1434" s="154">
        <v>88247</v>
      </c>
      <c r="D1434" s="149"/>
      <c r="E1434" s="148" t="s">
        <v>70</v>
      </c>
      <c r="F1434" s="75" t="s">
        <v>33</v>
      </c>
      <c r="G1434" s="85">
        <v>3.9E-2</v>
      </c>
      <c r="H1434" s="175">
        <v>20.82</v>
      </c>
      <c r="I1434" s="86">
        <f>IF(H1434=" ",0,ROUND(G1434*H1434,2))</f>
        <v>0.81</v>
      </c>
    </row>
    <row r="1435" spans="1:9" ht="25.5">
      <c r="A1435" s="155" t="s">
        <v>445</v>
      </c>
      <c r="B1435" s="28" t="s">
        <v>1341</v>
      </c>
      <c r="C1435" s="26">
        <v>88264</v>
      </c>
      <c r="D1435" s="149"/>
      <c r="E1435" s="149" t="s">
        <v>50</v>
      </c>
      <c r="F1435" s="75" t="s">
        <v>33</v>
      </c>
      <c r="G1435" s="85">
        <v>3.9E-2</v>
      </c>
      <c r="H1435" s="175">
        <v>25.61</v>
      </c>
      <c r="I1435" s="86">
        <f t="shared" ref="I1435:I1437" si="127">IF(H1435=" ",0,ROUND(G1435*H1435,2))</f>
        <v>1</v>
      </c>
    </row>
    <row r="1436" spans="1:9" ht="38.25">
      <c r="A1436" s="155" t="s">
        <v>446</v>
      </c>
      <c r="B1436" s="28" t="s">
        <v>1341</v>
      </c>
      <c r="C1436" s="26">
        <v>21127</v>
      </c>
      <c r="D1436" s="149"/>
      <c r="E1436" s="149" t="s">
        <v>333</v>
      </c>
      <c r="F1436" s="75" t="s">
        <v>75</v>
      </c>
      <c r="G1436" s="85">
        <v>9.4000000000000004E-3</v>
      </c>
      <c r="H1436" s="175">
        <v>3.51</v>
      </c>
      <c r="I1436" s="86">
        <f t="shared" si="127"/>
        <v>0.03</v>
      </c>
    </row>
    <row r="1437" spans="1:9">
      <c r="A1437" s="155" t="s">
        <v>408</v>
      </c>
      <c r="B1437" s="28" t="s">
        <v>406</v>
      </c>
      <c r="C1437" s="26"/>
      <c r="D1437" s="149"/>
      <c r="E1437" s="187" t="s">
        <v>1301</v>
      </c>
      <c r="F1437" s="75" t="s">
        <v>29</v>
      </c>
      <c r="G1437" s="85">
        <v>1.2434000000000001</v>
      </c>
      <c r="H1437" s="175">
        <v>3.0114666666666667</v>
      </c>
      <c r="I1437" s="86">
        <f t="shared" si="127"/>
        <v>3.74</v>
      </c>
    </row>
    <row r="1438" spans="1:9">
      <c r="A1438" s="87"/>
      <c r="B1438" s="80"/>
      <c r="C1438" s="80"/>
      <c r="D1438" s="80"/>
      <c r="E1438" s="88"/>
      <c r="F1438" s="89"/>
      <c r="G1438" s="6"/>
      <c r="H1438" s="90"/>
      <c r="I1438" s="91"/>
    </row>
    <row r="1439" spans="1:9">
      <c r="A1439" s="92" t="s">
        <v>15</v>
      </c>
      <c r="B1439" s="81"/>
      <c r="C1439" s="4"/>
      <c r="D1439" s="80"/>
      <c r="E1439" s="88"/>
      <c r="F1439" s="5"/>
      <c r="G1439" s="3"/>
      <c r="H1439" s="93"/>
      <c r="I1439" s="94"/>
    </row>
    <row r="1440" spans="1:9">
      <c r="A1440" s="95" t="s">
        <v>1300</v>
      </c>
      <c r="B1440" s="96"/>
      <c r="C1440" s="97"/>
      <c r="D1440" s="97"/>
      <c r="E1440" s="327" t="s">
        <v>16</v>
      </c>
      <c r="F1440" s="327"/>
      <c r="G1440" s="327"/>
      <c r="H1440" s="327"/>
      <c r="I1440" s="98">
        <f>SUM(I1434:I1437)</f>
        <v>5.58</v>
      </c>
    </row>
    <row r="1443" spans="1:9" ht="90" customHeight="1">
      <c r="A1443" s="158"/>
      <c r="B1443" s="160"/>
      <c r="C1443" s="99" t="s">
        <v>1247</v>
      </c>
      <c r="D1443" s="328" t="s">
        <v>1303</v>
      </c>
      <c r="E1443" s="329"/>
      <c r="F1443" s="329"/>
      <c r="G1443" s="330"/>
      <c r="H1443" s="196" t="s">
        <v>29</v>
      </c>
      <c r="I1443" s="184">
        <f>I1452</f>
        <v>7.4499999999999993</v>
      </c>
    </row>
    <row r="1444" spans="1:9">
      <c r="A1444" s="159"/>
      <c r="B1444" s="79"/>
      <c r="C1444" s="82"/>
      <c r="D1444" s="82"/>
      <c r="E1444" s="83"/>
      <c r="F1444" s="83"/>
      <c r="G1444" s="83"/>
      <c r="H1444" s="83"/>
      <c r="I1444" s="84"/>
    </row>
    <row r="1445" spans="1:9" ht="15.75">
      <c r="A1445" s="76" t="s">
        <v>10</v>
      </c>
      <c r="B1445" s="76" t="s">
        <v>407</v>
      </c>
      <c r="C1445" s="76" t="s">
        <v>8</v>
      </c>
      <c r="D1445" s="150"/>
      <c r="E1445" s="151" t="s">
        <v>11</v>
      </c>
      <c r="F1445" s="77" t="s">
        <v>404</v>
      </c>
      <c r="G1445" s="78" t="s">
        <v>12</v>
      </c>
      <c r="H1445" s="76" t="s">
        <v>13</v>
      </c>
      <c r="I1445" s="78" t="s">
        <v>14</v>
      </c>
    </row>
    <row r="1446" spans="1:9" ht="25.5">
      <c r="A1446" s="152" t="s">
        <v>445</v>
      </c>
      <c r="B1446" s="153" t="s">
        <v>1341</v>
      </c>
      <c r="C1446" s="154">
        <v>88247</v>
      </c>
      <c r="D1446" s="149"/>
      <c r="E1446" s="148" t="s">
        <v>70</v>
      </c>
      <c r="F1446" s="75" t="s">
        <v>33</v>
      </c>
      <c r="G1446" s="85">
        <v>5.0999999999999997E-2</v>
      </c>
      <c r="H1446" s="175">
        <v>20.82</v>
      </c>
      <c r="I1446" s="86">
        <f>IF(H1446=" ",0,ROUND(G1446*H1446,2))</f>
        <v>1.06</v>
      </c>
    </row>
    <row r="1447" spans="1:9" ht="25.5">
      <c r="A1447" s="155" t="s">
        <v>445</v>
      </c>
      <c r="B1447" s="28" t="s">
        <v>1341</v>
      </c>
      <c r="C1447" s="26">
        <v>88264</v>
      </c>
      <c r="D1447" s="149"/>
      <c r="E1447" s="149" t="s">
        <v>50</v>
      </c>
      <c r="F1447" s="75" t="s">
        <v>33</v>
      </c>
      <c r="G1447" s="85">
        <v>5.0999999999999997E-2</v>
      </c>
      <c r="H1447" s="175">
        <v>25.61</v>
      </c>
      <c r="I1447" s="86">
        <f t="shared" ref="I1447:I1449" si="128">IF(H1447=" ",0,ROUND(G1447*H1447,2))</f>
        <v>1.31</v>
      </c>
    </row>
    <row r="1448" spans="1:9" ht="38.25">
      <c r="A1448" s="155" t="s">
        <v>446</v>
      </c>
      <c r="B1448" s="28" t="s">
        <v>1341</v>
      </c>
      <c r="C1448" s="26">
        <v>21127</v>
      </c>
      <c r="D1448" s="149"/>
      <c r="E1448" s="149" t="s">
        <v>333</v>
      </c>
      <c r="F1448" s="75" t="s">
        <v>75</v>
      </c>
      <c r="G1448" s="85">
        <v>9.4000000000000004E-3</v>
      </c>
      <c r="H1448" s="175">
        <v>3.51</v>
      </c>
      <c r="I1448" s="86">
        <f t="shared" si="128"/>
        <v>0.03</v>
      </c>
    </row>
    <row r="1449" spans="1:9">
      <c r="A1449" s="155" t="s">
        <v>408</v>
      </c>
      <c r="B1449" s="28" t="s">
        <v>406</v>
      </c>
      <c r="C1449" s="26"/>
      <c r="D1449" s="149"/>
      <c r="E1449" s="187" t="s">
        <v>1304</v>
      </c>
      <c r="F1449" s="75" t="s">
        <v>29</v>
      </c>
      <c r="G1449" s="85">
        <v>1.2434000000000001</v>
      </c>
      <c r="H1449" s="175">
        <v>4.0615333333333332</v>
      </c>
      <c r="I1449" s="86">
        <f t="shared" si="128"/>
        <v>5.05</v>
      </c>
    </row>
    <row r="1450" spans="1:9">
      <c r="A1450" s="87"/>
      <c r="B1450" s="80"/>
      <c r="C1450" s="80"/>
      <c r="D1450" s="80"/>
      <c r="E1450" s="88"/>
      <c r="F1450" s="89"/>
      <c r="G1450" s="6"/>
      <c r="H1450" s="90"/>
      <c r="I1450" s="91"/>
    </row>
    <row r="1451" spans="1:9">
      <c r="A1451" s="92" t="s">
        <v>15</v>
      </c>
      <c r="B1451" s="81"/>
      <c r="C1451" s="4"/>
      <c r="D1451" s="80"/>
      <c r="E1451" s="88"/>
      <c r="F1451" s="5"/>
      <c r="G1451" s="3"/>
      <c r="H1451" s="93"/>
      <c r="I1451" s="94"/>
    </row>
    <row r="1452" spans="1:9">
      <c r="A1452" s="95" t="s">
        <v>1302</v>
      </c>
      <c r="B1452" s="96"/>
      <c r="C1452" s="97"/>
      <c r="D1452" s="97"/>
      <c r="E1452" s="327" t="s">
        <v>16</v>
      </c>
      <c r="F1452" s="327"/>
      <c r="G1452" s="327"/>
      <c r="H1452" s="327"/>
      <c r="I1452" s="98">
        <f>SUM(I1446:I1449)</f>
        <v>7.4499999999999993</v>
      </c>
    </row>
    <row r="1455" spans="1:9" ht="90" customHeight="1">
      <c r="A1455" s="158"/>
      <c r="B1455" s="160"/>
      <c r="C1455" s="99" t="s">
        <v>1248</v>
      </c>
      <c r="D1455" s="328" t="s">
        <v>1305</v>
      </c>
      <c r="E1455" s="329"/>
      <c r="F1455" s="329"/>
      <c r="G1455" s="330"/>
      <c r="H1455" s="196" t="s">
        <v>29</v>
      </c>
      <c r="I1455" s="184">
        <f>I1464</f>
        <v>12.370000000000001</v>
      </c>
    </row>
    <row r="1456" spans="1:9">
      <c r="A1456" s="159"/>
      <c r="B1456" s="79"/>
      <c r="C1456" s="82"/>
      <c r="D1456" s="82"/>
      <c r="E1456" s="83"/>
      <c r="F1456" s="83"/>
      <c r="G1456" s="83"/>
      <c r="H1456" s="83"/>
      <c r="I1456" s="84"/>
    </row>
    <row r="1457" spans="1:9" ht="15.75">
      <c r="A1457" s="76" t="s">
        <v>10</v>
      </c>
      <c r="B1457" s="76" t="s">
        <v>407</v>
      </c>
      <c r="C1457" s="76" t="s">
        <v>8</v>
      </c>
      <c r="D1457" s="150"/>
      <c r="E1457" s="151" t="s">
        <v>11</v>
      </c>
      <c r="F1457" s="77" t="s">
        <v>404</v>
      </c>
      <c r="G1457" s="78" t="s">
        <v>12</v>
      </c>
      <c r="H1457" s="76" t="s">
        <v>13</v>
      </c>
      <c r="I1457" s="78" t="s">
        <v>14</v>
      </c>
    </row>
    <row r="1458" spans="1:9" ht="25.5">
      <c r="A1458" s="152" t="s">
        <v>445</v>
      </c>
      <c r="B1458" s="153" t="s">
        <v>1341</v>
      </c>
      <c r="C1458" s="154">
        <v>88247</v>
      </c>
      <c r="D1458" s="149"/>
      <c r="E1458" s="148" t="s">
        <v>70</v>
      </c>
      <c r="F1458" s="75" t="s">
        <v>33</v>
      </c>
      <c r="G1458" s="85">
        <v>7.5999999999999998E-2</v>
      </c>
      <c r="H1458" s="175">
        <v>20.82</v>
      </c>
      <c r="I1458" s="86">
        <f>IF(H1458=" ",0,ROUND(G1458*H1458,2))</f>
        <v>1.58</v>
      </c>
    </row>
    <row r="1459" spans="1:9" ht="25.5">
      <c r="A1459" s="155" t="s">
        <v>445</v>
      </c>
      <c r="B1459" s="28" t="s">
        <v>1341</v>
      </c>
      <c r="C1459" s="26">
        <v>88264</v>
      </c>
      <c r="D1459" s="149"/>
      <c r="E1459" s="149" t="s">
        <v>50</v>
      </c>
      <c r="F1459" s="75" t="s">
        <v>33</v>
      </c>
      <c r="G1459" s="85">
        <v>7.5999999999999998E-2</v>
      </c>
      <c r="H1459" s="175">
        <v>25.61</v>
      </c>
      <c r="I1459" s="86">
        <f t="shared" ref="I1459:I1461" si="129">IF(H1459=" ",0,ROUND(G1459*H1459,2))</f>
        <v>1.95</v>
      </c>
    </row>
    <row r="1460" spans="1:9" ht="38.25">
      <c r="A1460" s="155" t="s">
        <v>446</v>
      </c>
      <c r="B1460" s="28" t="s">
        <v>1341</v>
      </c>
      <c r="C1460" s="26">
        <v>21127</v>
      </c>
      <c r="D1460" s="149"/>
      <c r="E1460" s="149" t="s">
        <v>333</v>
      </c>
      <c r="F1460" s="75" t="s">
        <v>75</v>
      </c>
      <c r="G1460" s="85">
        <v>9.4000000000000004E-3</v>
      </c>
      <c r="H1460" s="175">
        <v>3.51</v>
      </c>
      <c r="I1460" s="86">
        <f t="shared" si="129"/>
        <v>0.03</v>
      </c>
    </row>
    <row r="1461" spans="1:9" ht="25.5">
      <c r="A1461" s="155" t="s">
        <v>408</v>
      </c>
      <c r="B1461" s="28" t="s">
        <v>406</v>
      </c>
      <c r="C1461" s="26"/>
      <c r="D1461" s="149"/>
      <c r="E1461" s="187" t="s">
        <v>1307</v>
      </c>
      <c r="F1461" s="75" t="s">
        <v>29</v>
      </c>
      <c r="G1461" s="85">
        <v>1.2434000000000001</v>
      </c>
      <c r="H1461" s="175">
        <v>7.0835333333333326</v>
      </c>
      <c r="I1461" s="86">
        <f t="shared" si="129"/>
        <v>8.81</v>
      </c>
    </row>
    <row r="1462" spans="1:9">
      <c r="A1462" s="87"/>
      <c r="B1462" s="80"/>
      <c r="C1462" s="80"/>
      <c r="D1462" s="80"/>
      <c r="E1462" s="88"/>
      <c r="F1462" s="89"/>
      <c r="G1462" s="6"/>
      <c r="H1462" s="90"/>
      <c r="I1462" s="91"/>
    </row>
    <row r="1463" spans="1:9">
      <c r="A1463" s="92" t="s">
        <v>15</v>
      </c>
      <c r="B1463" s="81"/>
      <c r="C1463" s="4"/>
      <c r="D1463" s="80"/>
      <c r="E1463" s="88"/>
      <c r="F1463" s="5"/>
      <c r="G1463" s="3"/>
      <c r="H1463" s="93"/>
      <c r="I1463" s="94"/>
    </row>
    <row r="1464" spans="1:9">
      <c r="A1464" s="95" t="s">
        <v>1306</v>
      </c>
      <c r="B1464" s="96"/>
      <c r="C1464" s="97"/>
      <c r="D1464" s="97"/>
      <c r="E1464" s="327" t="s">
        <v>16</v>
      </c>
      <c r="F1464" s="327"/>
      <c r="G1464" s="327"/>
      <c r="H1464" s="327"/>
      <c r="I1464" s="98">
        <f>SUM(I1458:I1461)</f>
        <v>12.370000000000001</v>
      </c>
    </row>
    <row r="1467" spans="1:9" ht="90" customHeight="1">
      <c r="A1467" s="158"/>
      <c r="B1467" s="160"/>
      <c r="C1467" s="99" t="s">
        <v>1249</v>
      </c>
      <c r="D1467" s="328" t="s">
        <v>1309</v>
      </c>
      <c r="E1467" s="329"/>
      <c r="F1467" s="329"/>
      <c r="G1467" s="330"/>
      <c r="H1467" s="196" t="s">
        <v>29</v>
      </c>
      <c r="I1467" s="184">
        <f>I1476</f>
        <v>21.39</v>
      </c>
    </row>
    <row r="1468" spans="1:9">
      <c r="A1468" s="159"/>
      <c r="B1468" s="79"/>
      <c r="C1468" s="82"/>
      <c r="D1468" s="82"/>
      <c r="E1468" s="83"/>
      <c r="F1468" s="83"/>
      <c r="G1468" s="83"/>
      <c r="H1468" s="83"/>
      <c r="I1468" s="84"/>
    </row>
    <row r="1469" spans="1:9" ht="15.75">
      <c r="A1469" s="76" t="s">
        <v>10</v>
      </c>
      <c r="B1469" s="76" t="s">
        <v>407</v>
      </c>
      <c r="C1469" s="76" t="s">
        <v>8</v>
      </c>
      <c r="D1469" s="150"/>
      <c r="E1469" s="151" t="s">
        <v>11</v>
      </c>
      <c r="F1469" s="77" t="s">
        <v>404</v>
      </c>
      <c r="G1469" s="78" t="s">
        <v>12</v>
      </c>
      <c r="H1469" s="76" t="s">
        <v>13</v>
      </c>
      <c r="I1469" s="78" t="s">
        <v>14</v>
      </c>
    </row>
    <row r="1470" spans="1:9" ht="25.5">
      <c r="A1470" s="152" t="s">
        <v>445</v>
      </c>
      <c r="B1470" s="153" t="s">
        <v>1341</v>
      </c>
      <c r="C1470" s="154">
        <v>88247</v>
      </c>
      <c r="D1470" s="149"/>
      <c r="E1470" s="148" t="s">
        <v>70</v>
      </c>
      <c r="F1470" s="75" t="s">
        <v>33</v>
      </c>
      <c r="G1470" s="85">
        <v>0.114</v>
      </c>
      <c r="H1470" s="175">
        <v>20.82</v>
      </c>
      <c r="I1470" s="86">
        <f>IF(H1470=" ",0,ROUND(G1470*H1470,2))</f>
        <v>2.37</v>
      </c>
    </row>
    <row r="1471" spans="1:9" ht="25.5">
      <c r="A1471" s="155" t="s">
        <v>445</v>
      </c>
      <c r="B1471" s="28" t="s">
        <v>1341</v>
      </c>
      <c r="C1471" s="26">
        <v>88264</v>
      </c>
      <c r="D1471" s="149"/>
      <c r="E1471" s="149" t="s">
        <v>50</v>
      </c>
      <c r="F1471" s="75" t="s">
        <v>33</v>
      </c>
      <c r="G1471" s="85">
        <v>0.114</v>
      </c>
      <c r="H1471" s="175">
        <v>25.61</v>
      </c>
      <c r="I1471" s="86">
        <f t="shared" ref="I1471:I1473" si="130">IF(H1471=" ",0,ROUND(G1471*H1471,2))</f>
        <v>2.92</v>
      </c>
    </row>
    <row r="1472" spans="1:9" ht="38.25">
      <c r="A1472" s="155" t="s">
        <v>446</v>
      </c>
      <c r="B1472" s="28" t="s">
        <v>1341</v>
      </c>
      <c r="C1472" s="26">
        <v>21127</v>
      </c>
      <c r="D1472" s="149"/>
      <c r="E1472" s="149" t="s">
        <v>333</v>
      </c>
      <c r="F1472" s="75" t="s">
        <v>75</v>
      </c>
      <c r="G1472" s="85">
        <v>9.4000000000000004E-3</v>
      </c>
      <c r="H1472" s="175">
        <v>3.51</v>
      </c>
      <c r="I1472" s="86">
        <f t="shared" si="130"/>
        <v>0.03</v>
      </c>
    </row>
    <row r="1473" spans="1:9">
      <c r="A1473" s="155" t="s">
        <v>408</v>
      </c>
      <c r="B1473" s="28" t="s">
        <v>406</v>
      </c>
      <c r="C1473" s="26"/>
      <c r="D1473" s="149"/>
      <c r="E1473" s="187" t="s">
        <v>1311</v>
      </c>
      <c r="F1473" s="75" t="s">
        <v>29</v>
      </c>
      <c r="G1473" s="85">
        <v>1.2434000000000001</v>
      </c>
      <c r="H1473" s="175">
        <v>12.926666666666668</v>
      </c>
      <c r="I1473" s="86">
        <f t="shared" si="130"/>
        <v>16.07</v>
      </c>
    </row>
    <row r="1474" spans="1:9">
      <c r="A1474" s="87"/>
      <c r="B1474" s="80"/>
      <c r="C1474" s="80"/>
      <c r="D1474" s="80"/>
      <c r="E1474" s="88"/>
      <c r="F1474" s="89"/>
      <c r="G1474" s="6"/>
      <c r="H1474" s="90"/>
      <c r="I1474" s="91"/>
    </row>
    <row r="1475" spans="1:9">
      <c r="A1475" s="92" t="s">
        <v>15</v>
      </c>
      <c r="B1475" s="81"/>
      <c r="C1475" s="4"/>
      <c r="D1475" s="80"/>
      <c r="E1475" s="88"/>
      <c r="F1475" s="5"/>
      <c r="G1475" s="3"/>
      <c r="H1475" s="93"/>
      <c r="I1475" s="94"/>
    </row>
    <row r="1476" spans="1:9">
      <c r="A1476" s="95" t="s">
        <v>1310</v>
      </c>
      <c r="B1476" s="96"/>
      <c r="C1476" s="97"/>
      <c r="D1476" s="97"/>
      <c r="E1476" s="327" t="s">
        <v>16</v>
      </c>
      <c r="F1476" s="327"/>
      <c r="G1476" s="327"/>
      <c r="H1476" s="327"/>
      <c r="I1476" s="98">
        <f>SUM(I1470:I1473)</f>
        <v>21.39</v>
      </c>
    </row>
    <row r="1479" spans="1:9" ht="90" customHeight="1">
      <c r="A1479" s="158"/>
      <c r="B1479" s="160"/>
      <c r="C1479" s="99" t="s">
        <v>1257</v>
      </c>
      <c r="D1479" s="328" t="s">
        <v>1312</v>
      </c>
      <c r="E1479" s="329"/>
      <c r="F1479" s="329"/>
      <c r="G1479" s="330"/>
      <c r="H1479" s="196" t="s">
        <v>29</v>
      </c>
      <c r="I1479" s="184">
        <f>I1488</f>
        <v>23.2</v>
      </c>
    </row>
    <row r="1480" spans="1:9">
      <c r="A1480" s="159"/>
      <c r="B1480" s="79"/>
      <c r="C1480" s="82"/>
      <c r="D1480" s="82"/>
      <c r="E1480" s="83"/>
      <c r="F1480" s="83"/>
      <c r="G1480" s="83"/>
      <c r="H1480" s="83"/>
      <c r="I1480" s="84"/>
    </row>
    <row r="1481" spans="1:9" ht="15.75">
      <c r="A1481" s="76" t="s">
        <v>10</v>
      </c>
      <c r="B1481" s="76" t="s">
        <v>407</v>
      </c>
      <c r="C1481" s="76" t="s">
        <v>8</v>
      </c>
      <c r="D1481" s="150"/>
      <c r="E1481" s="151" t="s">
        <v>11</v>
      </c>
      <c r="F1481" s="77" t="s">
        <v>404</v>
      </c>
      <c r="G1481" s="78" t="s">
        <v>12</v>
      </c>
      <c r="H1481" s="76" t="s">
        <v>13</v>
      </c>
      <c r="I1481" s="78" t="s">
        <v>14</v>
      </c>
    </row>
    <row r="1482" spans="1:9" ht="25.5">
      <c r="A1482" s="152" t="s">
        <v>445</v>
      </c>
      <c r="B1482" s="153" t="s">
        <v>1341</v>
      </c>
      <c r="C1482" s="154">
        <v>88247</v>
      </c>
      <c r="D1482" s="149"/>
      <c r="E1482" s="148" t="s">
        <v>70</v>
      </c>
      <c r="F1482" s="75" t="s">
        <v>33</v>
      </c>
      <c r="G1482" s="85">
        <v>6.08E-2</v>
      </c>
      <c r="H1482" s="175">
        <v>20.82</v>
      </c>
      <c r="I1482" s="86">
        <f>IF(H1482=" ",0,ROUND(G1482*H1482,2))</f>
        <v>1.27</v>
      </c>
    </row>
    <row r="1483" spans="1:9" ht="25.5">
      <c r="A1483" s="155" t="s">
        <v>445</v>
      </c>
      <c r="B1483" s="28" t="s">
        <v>1341</v>
      </c>
      <c r="C1483" s="26">
        <v>88264</v>
      </c>
      <c r="D1483" s="149"/>
      <c r="E1483" s="149" t="s">
        <v>50</v>
      </c>
      <c r="F1483" s="75" t="s">
        <v>33</v>
      </c>
      <c r="G1483" s="85">
        <v>6.08E-2</v>
      </c>
      <c r="H1483" s="175">
        <v>25.61</v>
      </c>
      <c r="I1483" s="86">
        <f t="shared" ref="I1483:I1485" si="131">IF(H1483=" ",0,ROUND(G1483*H1483,2))</f>
        <v>1.56</v>
      </c>
    </row>
    <row r="1484" spans="1:9" ht="38.25">
      <c r="A1484" s="155" t="s">
        <v>446</v>
      </c>
      <c r="B1484" s="28" t="s">
        <v>1341</v>
      </c>
      <c r="C1484" s="26">
        <v>21127</v>
      </c>
      <c r="D1484" s="149"/>
      <c r="E1484" s="149" t="s">
        <v>333</v>
      </c>
      <c r="F1484" s="75" t="s">
        <v>75</v>
      </c>
      <c r="G1484" s="85">
        <v>8.9999999999999993E-3</v>
      </c>
      <c r="H1484" s="175">
        <v>3.51</v>
      </c>
      <c r="I1484" s="86">
        <f t="shared" si="131"/>
        <v>0.03</v>
      </c>
    </row>
    <row r="1485" spans="1:9">
      <c r="A1485" s="155" t="s">
        <v>408</v>
      </c>
      <c r="B1485" s="28" t="s">
        <v>406</v>
      </c>
      <c r="C1485" s="26"/>
      <c r="D1485" s="149"/>
      <c r="E1485" s="187" t="s">
        <v>1313</v>
      </c>
      <c r="F1485" s="75" t="s">
        <v>29</v>
      </c>
      <c r="G1485" s="85">
        <v>1.0149999999999999</v>
      </c>
      <c r="H1485" s="175">
        <v>20.036666666666665</v>
      </c>
      <c r="I1485" s="86">
        <f t="shared" si="131"/>
        <v>20.34</v>
      </c>
    </row>
    <row r="1486" spans="1:9">
      <c r="A1486" s="87"/>
      <c r="B1486" s="80"/>
      <c r="C1486" s="80"/>
      <c r="D1486" s="80"/>
      <c r="E1486" s="88"/>
      <c r="F1486" s="89"/>
      <c r="G1486" s="6"/>
      <c r="H1486" s="90"/>
      <c r="I1486" s="91"/>
    </row>
    <row r="1487" spans="1:9">
      <c r="A1487" s="92" t="s">
        <v>15</v>
      </c>
      <c r="B1487" s="81"/>
      <c r="C1487" s="4"/>
      <c r="D1487" s="80"/>
      <c r="E1487" s="88"/>
      <c r="F1487" s="5"/>
      <c r="G1487" s="3"/>
      <c r="H1487" s="93"/>
      <c r="I1487" s="94"/>
    </row>
    <row r="1488" spans="1:9">
      <c r="A1488" s="95" t="s">
        <v>1320</v>
      </c>
      <c r="B1488" s="96"/>
      <c r="C1488" s="97"/>
      <c r="D1488" s="97"/>
      <c r="E1488" s="327" t="s">
        <v>16</v>
      </c>
      <c r="F1488" s="327"/>
      <c r="G1488" s="327"/>
      <c r="H1488" s="327"/>
      <c r="I1488" s="98">
        <f>SUM(I1482:I1485)</f>
        <v>23.2</v>
      </c>
    </row>
    <row r="1491" spans="1:9" ht="90" customHeight="1">
      <c r="A1491" s="158"/>
      <c r="B1491" s="160"/>
      <c r="C1491" s="99" t="s">
        <v>1262</v>
      </c>
      <c r="D1491" s="328" t="s">
        <v>1314</v>
      </c>
      <c r="E1491" s="329"/>
      <c r="F1491" s="329"/>
      <c r="G1491" s="330"/>
      <c r="H1491" s="196" t="s">
        <v>29</v>
      </c>
      <c r="I1491" s="184">
        <f>I1500</f>
        <v>31.11</v>
      </c>
    </row>
    <row r="1492" spans="1:9">
      <c r="A1492" s="159"/>
      <c r="B1492" s="79"/>
      <c r="C1492" s="82"/>
      <c r="D1492" s="82"/>
      <c r="E1492" s="83"/>
      <c r="F1492" s="83"/>
      <c r="G1492" s="83"/>
      <c r="H1492" s="83"/>
      <c r="I1492" s="84"/>
    </row>
    <row r="1493" spans="1:9" ht="15.75">
      <c r="A1493" s="76" t="s">
        <v>10</v>
      </c>
      <c r="B1493" s="76" t="s">
        <v>407</v>
      </c>
      <c r="C1493" s="76" t="s">
        <v>8</v>
      </c>
      <c r="D1493" s="150"/>
      <c r="E1493" s="151" t="s">
        <v>11</v>
      </c>
      <c r="F1493" s="77" t="s">
        <v>404</v>
      </c>
      <c r="G1493" s="78" t="s">
        <v>12</v>
      </c>
      <c r="H1493" s="76" t="s">
        <v>13</v>
      </c>
      <c r="I1493" s="78" t="s">
        <v>14</v>
      </c>
    </row>
    <row r="1494" spans="1:9" ht="25.5">
      <c r="A1494" s="152" t="s">
        <v>445</v>
      </c>
      <c r="B1494" s="153" t="s">
        <v>1341</v>
      </c>
      <c r="C1494" s="154">
        <v>88247</v>
      </c>
      <c r="D1494" s="149"/>
      <c r="E1494" s="148" t="s">
        <v>70</v>
      </c>
      <c r="F1494" s="75" t="s">
        <v>33</v>
      </c>
      <c r="G1494" s="85">
        <v>6.9699999999999998E-2</v>
      </c>
      <c r="H1494" s="175">
        <v>20.82</v>
      </c>
      <c r="I1494" s="86">
        <f>IF(H1494=" ",0,ROUND(G1494*H1494,2))</f>
        <v>1.45</v>
      </c>
    </row>
    <row r="1495" spans="1:9" ht="25.5">
      <c r="A1495" s="155" t="s">
        <v>445</v>
      </c>
      <c r="B1495" s="28" t="s">
        <v>1341</v>
      </c>
      <c r="C1495" s="26">
        <v>88264</v>
      </c>
      <c r="D1495" s="149"/>
      <c r="E1495" s="149" t="s">
        <v>50</v>
      </c>
      <c r="F1495" s="75" t="s">
        <v>33</v>
      </c>
      <c r="G1495" s="85">
        <v>6.9699999999999998E-2</v>
      </c>
      <c r="H1495" s="175">
        <v>25.61</v>
      </c>
      <c r="I1495" s="86">
        <f t="shared" ref="I1495:I1497" si="132">IF(H1495=" ",0,ROUND(G1495*H1495,2))</f>
        <v>1.79</v>
      </c>
    </row>
    <row r="1496" spans="1:9" ht="38.25">
      <c r="A1496" s="155" t="s">
        <v>446</v>
      </c>
      <c r="B1496" s="28" t="s">
        <v>1341</v>
      </c>
      <c r="C1496" s="26">
        <v>21127</v>
      </c>
      <c r="D1496" s="149"/>
      <c r="E1496" s="149" t="s">
        <v>333</v>
      </c>
      <c r="F1496" s="75" t="s">
        <v>75</v>
      </c>
      <c r="G1496" s="85">
        <v>8.9999999999999993E-3</v>
      </c>
      <c r="H1496" s="175">
        <v>3.51</v>
      </c>
      <c r="I1496" s="86">
        <f t="shared" si="132"/>
        <v>0.03</v>
      </c>
    </row>
    <row r="1497" spans="1:9">
      <c r="A1497" s="155" t="s">
        <v>408</v>
      </c>
      <c r="B1497" s="28" t="s">
        <v>406</v>
      </c>
      <c r="C1497" s="26"/>
      <c r="D1497" s="149"/>
      <c r="E1497" s="187" t="s">
        <v>1315</v>
      </c>
      <c r="F1497" s="75" t="s">
        <v>29</v>
      </c>
      <c r="G1497" s="85">
        <v>1.0149999999999999</v>
      </c>
      <c r="H1497" s="175">
        <v>27.433333333333334</v>
      </c>
      <c r="I1497" s="86">
        <f t="shared" si="132"/>
        <v>27.84</v>
      </c>
    </row>
    <row r="1498" spans="1:9">
      <c r="A1498" s="87"/>
      <c r="B1498" s="80"/>
      <c r="C1498" s="80"/>
      <c r="D1498" s="80"/>
      <c r="E1498" s="88"/>
      <c r="F1498" s="89"/>
      <c r="G1498" s="6"/>
      <c r="H1498" s="90"/>
      <c r="I1498" s="91"/>
    </row>
    <row r="1499" spans="1:9">
      <c r="A1499" s="92" t="s">
        <v>15</v>
      </c>
      <c r="B1499" s="81"/>
      <c r="C1499" s="4"/>
      <c r="D1499" s="80"/>
      <c r="E1499" s="88"/>
      <c r="F1499" s="5"/>
      <c r="G1499" s="3"/>
      <c r="H1499" s="93"/>
      <c r="I1499" s="94"/>
    </row>
    <row r="1500" spans="1:9">
      <c r="A1500" s="95" t="s">
        <v>1319</v>
      </c>
      <c r="B1500" s="96"/>
      <c r="C1500" s="97"/>
      <c r="D1500" s="97"/>
      <c r="E1500" s="327" t="s">
        <v>16</v>
      </c>
      <c r="F1500" s="327"/>
      <c r="G1500" s="327"/>
      <c r="H1500" s="327"/>
      <c r="I1500" s="98">
        <f>SUM(I1494:I1497)</f>
        <v>31.11</v>
      </c>
    </row>
    <row r="1503" spans="1:9" ht="90" customHeight="1">
      <c r="A1503" s="158"/>
      <c r="B1503" s="160"/>
      <c r="C1503" s="99" t="s">
        <v>1267</v>
      </c>
      <c r="D1503" s="328" t="s">
        <v>1316</v>
      </c>
      <c r="E1503" s="329"/>
      <c r="F1503" s="329"/>
      <c r="G1503" s="330"/>
      <c r="H1503" s="196" t="s">
        <v>29</v>
      </c>
      <c r="I1503" s="184">
        <f>I1512</f>
        <v>42.47</v>
      </c>
    </row>
    <row r="1504" spans="1:9">
      <c r="A1504" s="159"/>
      <c r="B1504" s="79"/>
      <c r="C1504" s="82"/>
      <c r="D1504" s="82"/>
      <c r="E1504" s="83"/>
      <c r="F1504" s="83"/>
      <c r="G1504" s="83"/>
      <c r="H1504" s="83"/>
      <c r="I1504" s="84"/>
    </row>
    <row r="1505" spans="1:9" ht="15.75">
      <c r="A1505" s="76" t="s">
        <v>10</v>
      </c>
      <c r="B1505" s="76" t="s">
        <v>407</v>
      </c>
      <c r="C1505" s="76" t="s">
        <v>8</v>
      </c>
      <c r="D1505" s="150"/>
      <c r="E1505" s="151" t="s">
        <v>11</v>
      </c>
      <c r="F1505" s="77" t="s">
        <v>404</v>
      </c>
      <c r="G1505" s="78" t="s">
        <v>12</v>
      </c>
      <c r="H1505" s="76" t="s">
        <v>13</v>
      </c>
      <c r="I1505" s="78" t="s">
        <v>14</v>
      </c>
    </row>
    <row r="1506" spans="1:9" ht="25.5">
      <c r="A1506" s="152" t="s">
        <v>445</v>
      </c>
      <c r="B1506" s="153" t="s">
        <v>1341</v>
      </c>
      <c r="C1506" s="154">
        <v>88247</v>
      </c>
      <c r="D1506" s="149"/>
      <c r="E1506" s="148" t="s">
        <v>70</v>
      </c>
      <c r="F1506" s="75" t="s">
        <v>33</v>
      </c>
      <c r="G1506" s="85">
        <v>8.3000000000000004E-2</v>
      </c>
      <c r="H1506" s="175">
        <v>20.82</v>
      </c>
      <c r="I1506" s="86">
        <f>IF(H1506=" ",0,ROUND(G1506*H1506,2))</f>
        <v>1.73</v>
      </c>
    </row>
    <row r="1507" spans="1:9" ht="25.5">
      <c r="A1507" s="155" t="s">
        <v>445</v>
      </c>
      <c r="B1507" s="28" t="s">
        <v>1341</v>
      </c>
      <c r="C1507" s="26">
        <v>88264</v>
      </c>
      <c r="D1507" s="149"/>
      <c r="E1507" s="149" t="s">
        <v>50</v>
      </c>
      <c r="F1507" s="75" t="s">
        <v>33</v>
      </c>
      <c r="G1507" s="85">
        <v>8.3000000000000004E-2</v>
      </c>
      <c r="H1507" s="175">
        <v>25.61</v>
      </c>
      <c r="I1507" s="86">
        <f t="shared" ref="I1507:I1509" si="133">IF(H1507=" ",0,ROUND(G1507*H1507,2))</f>
        <v>2.13</v>
      </c>
    </row>
    <row r="1508" spans="1:9" ht="38.25">
      <c r="A1508" s="155" t="s">
        <v>446</v>
      </c>
      <c r="B1508" s="28" t="s">
        <v>1341</v>
      </c>
      <c r="C1508" s="26">
        <v>21127</v>
      </c>
      <c r="D1508" s="149"/>
      <c r="E1508" s="149" t="s">
        <v>333</v>
      </c>
      <c r="F1508" s="75" t="s">
        <v>75</v>
      </c>
      <c r="G1508" s="85">
        <v>8.9999999999999993E-3</v>
      </c>
      <c r="H1508" s="175">
        <v>3.51</v>
      </c>
      <c r="I1508" s="86">
        <f t="shared" si="133"/>
        <v>0.03</v>
      </c>
    </row>
    <row r="1509" spans="1:9">
      <c r="A1509" s="155" t="s">
        <v>408</v>
      </c>
      <c r="B1509" s="28" t="s">
        <v>406</v>
      </c>
      <c r="C1509" s="26"/>
      <c r="D1509" s="149"/>
      <c r="E1509" s="187" t="s">
        <v>1317</v>
      </c>
      <c r="F1509" s="75" t="s">
        <v>29</v>
      </c>
      <c r="G1509" s="85">
        <v>1.0149999999999999</v>
      </c>
      <c r="H1509" s="175">
        <v>38.006666666666668</v>
      </c>
      <c r="I1509" s="86">
        <f t="shared" si="133"/>
        <v>38.58</v>
      </c>
    </row>
    <row r="1510" spans="1:9">
      <c r="A1510" s="87"/>
      <c r="B1510" s="80"/>
      <c r="C1510" s="80"/>
      <c r="D1510" s="80"/>
      <c r="E1510" s="88"/>
      <c r="F1510" s="89"/>
      <c r="G1510" s="6"/>
      <c r="H1510" s="90"/>
      <c r="I1510" s="91"/>
    </row>
    <row r="1511" spans="1:9">
      <c r="A1511" s="92" t="s">
        <v>15</v>
      </c>
      <c r="B1511" s="81"/>
      <c r="C1511" s="4"/>
      <c r="D1511" s="80"/>
      <c r="E1511" s="88"/>
      <c r="F1511" s="5"/>
      <c r="G1511" s="3"/>
      <c r="H1511" s="93"/>
      <c r="I1511" s="94"/>
    </row>
    <row r="1512" spans="1:9">
      <c r="A1512" s="95" t="s">
        <v>1318</v>
      </c>
      <c r="B1512" s="96"/>
      <c r="C1512" s="97"/>
      <c r="D1512" s="97"/>
      <c r="E1512" s="327" t="s">
        <v>16</v>
      </c>
      <c r="F1512" s="327"/>
      <c r="G1512" s="327"/>
      <c r="H1512" s="327"/>
      <c r="I1512" s="98">
        <f>SUM(I1506:I1509)</f>
        <v>42.47</v>
      </c>
    </row>
    <row r="1515" spans="1:9" ht="90" customHeight="1">
      <c r="A1515" s="158"/>
      <c r="B1515" s="160"/>
      <c r="C1515" s="99" t="s">
        <v>1271</v>
      </c>
      <c r="D1515" s="328" t="s">
        <v>1321</v>
      </c>
      <c r="E1515" s="329"/>
      <c r="F1515" s="329"/>
      <c r="G1515" s="330"/>
      <c r="H1515" s="196" t="s">
        <v>29</v>
      </c>
      <c r="I1515" s="184">
        <f>I1524</f>
        <v>60.42</v>
      </c>
    </row>
    <row r="1516" spans="1:9">
      <c r="A1516" s="159"/>
      <c r="B1516" s="79"/>
      <c r="C1516" s="82"/>
      <c r="D1516" s="82"/>
      <c r="E1516" s="83"/>
      <c r="F1516" s="83"/>
      <c r="G1516" s="83"/>
      <c r="H1516" s="83"/>
      <c r="I1516" s="84"/>
    </row>
    <row r="1517" spans="1:9" ht="15.75">
      <c r="A1517" s="76" t="s">
        <v>10</v>
      </c>
      <c r="B1517" s="76" t="s">
        <v>407</v>
      </c>
      <c r="C1517" s="76" t="s">
        <v>8</v>
      </c>
      <c r="D1517" s="150"/>
      <c r="E1517" s="151" t="s">
        <v>11</v>
      </c>
      <c r="F1517" s="77" t="s">
        <v>404</v>
      </c>
      <c r="G1517" s="78" t="s">
        <v>12</v>
      </c>
      <c r="H1517" s="76" t="s">
        <v>13</v>
      </c>
      <c r="I1517" s="78" t="s">
        <v>14</v>
      </c>
    </row>
    <row r="1518" spans="1:9" ht="25.5">
      <c r="A1518" s="152" t="s">
        <v>445</v>
      </c>
      <c r="B1518" s="153" t="s">
        <v>1341</v>
      </c>
      <c r="C1518" s="154">
        <v>88247</v>
      </c>
      <c r="D1518" s="149"/>
      <c r="E1518" s="148" t="s">
        <v>70</v>
      </c>
      <c r="F1518" s="75" t="s">
        <v>33</v>
      </c>
      <c r="G1518" s="85">
        <v>0.1007</v>
      </c>
      <c r="H1518" s="175">
        <v>20.82</v>
      </c>
      <c r="I1518" s="86">
        <f>IF(H1518=" ",0,ROUND(G1518*H1518,2))</f>
        <v>2.1</v>
      </c>
    </row>
    <row r="1519" spans="1:9" ht="25.5">
      <c r="A1519" s="155" t="s">
        <v>445</v>
      </c>
      <c r="B1519" s="28" t="s">
        <v>1341</v>
      </c>
      <c r="C1519" s="26">
        <v>88264</v>
      </c>
      <c r="D1519" s="149"/>
      <c r="E1519" s="149" t="s">
        <v>50</v>
      </c>
      <c r="F1519" s="75" t="s">
        <v>33</v>
      </c>
      <c r="G1519" s="85">
        <v>0.1007</v>
      </c>
      <c r="H1519" s="175">
        <v>25.61</v>
      </c>
      <c r="I1519" s="86">
        <f t="shared" ref="I1519:I1521" si="134">IF(H1519=" ",0,ROUND(G1519*H1519,2))</f>
        <v>2.58</v>
      </c>
    </row>
    <row r="1520" spans="1:9" ht="38.25">
      <c r="A1520" s="155" t="s">
        <v>446</v>
      </c>
      <c r="B1520" s="28" t="s">
        <v>1341</v>
      </c>
      <c r="C1520" s="26">
        <v>21127</v>
      </c>
      <c r="D1520" s="149"/>
      <c r="E1520" s="149" t="s">
        <v>333</v>
      </c>
      <c r="F1520" s="75" t="s">
        <v>75</v>
      </c>
      <c r="G1520" s="85">
        <v>0.09</v>
      </c>
      <c r="H1520" s="175">
        <v>3.51</v>
      </c>
      <c r="I1520" s="86">
        <f t="shared" si="134"/>
        <v>0.32</v>
      </c>
    </row>
    <row r="1521" spans="1:9">
      <c r="A1521" s="155" t="s">
        <v>408</v>
      </c>
      <c r="B1521" s="28" t="s">
        <v>406</v>
      </c>
      <c r="C1521" s="26"/>
      <c r="D1521" s="149"/>
      <c r="E1521" s="187" t="s">
        <v>1323</v>
      </c>
      <c r="F1521" s="75" t="s">
        <v>29</v>
      </c>
      <c r="G1521" s="85">
        <v>1.0149999999999999</v>
      </c>
      <c r="H1521" s="175">
        <v>54.6</v>
      </c>
      <c r="I1521" s="86">
        <f t="shared" si="134"/>
        <v>55.42</v>
      </c>
    </row>
    <row r="1522" spans="1:9">
      <c r="A1522" s="87"/>
      <c r="B1522" s="80"/>
      <c r="C1522" s="80"/>
      <c r="D1522" s="80"/>
      <c r="E1522" s="88"/>
      <c r="F1522" s="89"/>
      <c r="G1522" s="6"/>
      <c r="H1522" s="90"/>
      <c r="I1522" s="91"/>
    </row>
    <row r="1523" spans="1:9">
      <c r="A1523" s="92" t="s">
        <v>15</v>
      </c>
      <c r="B1523" s="81"/>
      <c r="C1523" s="4"/>
      <c r="D1523" s="80"/>
      <c r="E1523" s="88"/>
      <c r="F1523" s="5"/>
      <c r="G1523" s="3"/>
      <c r="H1523" s="93"/>
      <c r="I1523" s="94"/>
    </row>
    <row r="1524" spans="1:9">
      <c r="A1524" s="95" t="s">
        <v>1322</v>
      </c>
      <c r="B1524" s="96"/>
      <c r="C1524" s="97"/>
      <c r="D1524" s="97"/>
      <c r="E1524" s="327" t="s">
        <v>16</v>
      </c>
      <c r="F1524" s="327"/>
      <c r="G1524" s="327"/>
      <c r="H1524" s="327"/>
      <c r="I1524" s="98">
        <f>SUM(I1518:I1521)</f>
        <v>60.42</v>
      </c>
    </row>
    <row r="1527" spans="1:9" ht="90" customHeight="1">
      <c r="A1527" s="158"/>
      <c r="B1527" s="160"/>
      <c r="C1527" s="99" t="s">
        <v>1275</v>
      </c>
      <c r="D1527" s="328" t="s">
        <v>1364</v>
      </c>
      <c r="E1527" s="329"/>
      <c r="F1527" s="329"/>
      <c r="G1527" s="330"/>
      <c r="H1527" s="196" t="s">
        <v>29</v>
      </c>
      <c r="I1527" s="184">
        <f>I1536</f>
        <v>96.17</v>
      </c>
    </row>
    <row r="1528" spans="1:9">
      <c r="A1528" s="159"/>
      <c r="B1528" s="79"/>
      <c r="C1528" s="82"/>
      <c r="D1528" s="82"/>
      <c r="E1528" s="83"/>
      <c r="F1528" s="83"/>
      <c r="G1528" s="83"/>
      <c r="H1528" s="83"/>
      <c r="I1528" s="84"/>
    </row>
    <row r="1529" spans="1:9" ht="15.75">
      <c r="A1529" s="76" t="s">
        <v>10</v>
      </c>
      <c r="B1529" s="76" t="s">
        <v>407</v>
      </c>
      <c r="C1529" s="76" t="s">
        <v>8</v>
      </c>
      <c r="D1529" s="150"/>
      <c r="E1529" s="151" t="s">
        <v>11</v>
      </c>
      <c r="F1529" s="77" t="s">
        <v>404</v>
      </c>
      <c r="G1529" s="78" t="s">
        <v>12</v>
      </c>
      <c r="H1529" s="76" t="s">
        <v>13</v>
      </c>
      <c r="I1529" s="78" t="s">
        <v>14</v>
      </c>
    </row>
    <row r="1530" spans="1:9" ht="25.5">
      <c r="A1530" s="152" t="s">
        <v>445</v>
      </c>
      <c r="B1530" s="153" t="s">
        <v>1341</v>
      </c>
      <c r="C1530" s="154">
        <v>88247</v>
      </c>
      <c r="D1530" s="149"/>
      <c r="E1530" s="148" t="s">
        <v>70</v>
      </c>
      <c r="F1530" s="75" t="s">
        <v>33</v>
      </c>
      <c r="G1530" s="85">
        <v>0.14499999999999999</v>
      </c>
      <c r="H1530" s="175">
        <v>20.82</v>
      </c>
      <c r="I1530" s="86">
        <f>IF(H1530=" ",0,ROUND(G1530*H1530,2))</f>
        <v>3.02</v>
      </c>
    </row>
    <row r="1531" spans="1:9" ht="25.5">
      <c r="A1531" s="155" t="s">
        <v>445</v>
      </c>
      <c r="B1531" s="28" t="s">
        <v>1341</v>
      </c>
      <c r="C1531" s="26">
        <v>88264</v>
      </c>
      <c r="D1531" s="149"/>
      <c r="E1531" s="149" t="s">
        <v>50</v>
      </c>
      <c r="F1531" s="75" t="s">
        <v>33</v>
      </c>
      <c r="G1531" s="85">
        <v>0.14499999999999999</v>
      </c>
      <c r="H1531" s="175">
        <v>25.61</v>
      </c>
      <c r="I1531" s="86">
        <f t="shared" ref="I1531:I1533" si="135">IF(H1531=" ",0,ROUND(G1531*H1531,2))</f>
        <v>3.71</v>
      </c>
    </row>
    <row r="1532" spans="1:9" ht="38.25">
      <c r="A1532" s="155" t="s">
        <v>446</v>
      </c>
      <c r="B1532" s="28" t="s">
        <v>1341</v>
      </c>
      <c r="C1532" s="26">
        <v>21127</v>
      </c>
      <c r="D1532" s="149"/>
      <c r="E1532" s="149" t="s">
        <v>333</v>
      </c>
      <c r="F1532" s="75" t="s">
        <v>75</v>
      </c>
      <c r="G1532" s="85">
        <v>8.9999999999999993E-3</v>
      </c>
      <c r="H1532" s="175">
        <v>3.51</v>
      </c>
      <c r="I1532" s="86">
        <f t="shared" si="135"/>
        <v>0.03</v>
      </c>
    </row>
    <row r="1533" spans="1:9" ht="25.5">
      <c r="A1533" s="155" t="s">
        <v>408</v>
      </c>
      <c r="B1533" s="28" t="s">
        <v>406</v>
      </c>
      <c r="C1533" s="26"/>
      <c r="D1533" s="149"/>
      <c r="E1533" s="187" t="s">
        <v>1363</v>
      </c>
      <c r="F1533" s="75" t="s">
        <v>29</v>
      </c>
      <c r="G1533" s="85">
        <v>1.0149999999999999</v>
      </c>
      <c r="H1533" s="175">
        <v>88.089999999999989</v>
      </c>
      <c r="I1533" s="86">
        <f t="shared" si="135"/>
        <v>89.41</v>
      </c>
    </row>
    <row r="1534" spans="1:9">
      <c r="A1534" s="87"/>
      <c r="B1534" s="80"/>
      <c r="C1534" s="80"/>
      <c r="D1534" s="80"/>
      <c r="E1534" s="88"/>
      <c r="F1534" s="89"/>
      <c r="G1534" s="6"/>
      <c r="H1534" s="90"/>
      <c r="I1534" s="91"/>
    </row>
    <row r="1535" spans="1:9">
      <c r="A1535" s="92" t="s">
        <v>15</v>
      </c>
      <c r="B1535" s="81"/>
      <c r="C1535" s="4"/>
      <c r="D1535" s="80"/>
      <c r="E1535" s="88"/>
      <c r="F1535" s="5"/>
      <c r="G1535" s="3"/>
      <c r="H1535" s="93"/>
      <c r="I1535" s="94"/>
    </row>
    <row r="1536" spans="1:9">
      <c r="A1536" s="95" t="s">
        <v>1365</v>
      </c>
      <c r="B1536" s="96"/>
      <c r="C1536" s="97"/>
      <c r="D1536" s="97"/>
      <c r="E1536" s="327" t="s">
        <v>16</v>
      </c>
      <c r="F1536" s="327"/>
      <c r="G1536" s="327"/>
      <c r="H1536" s="327"/>
      <c r="I1536" s="98">
        <f>SUM(I1530:I1533)</f>
        <v>96.17</v>
      </c>
    </row>
    <row r="1539" spans="1:9" ht="30" customHeight="1">
      <c r="A1539" s="158"/>
      <c r="B1539" s="160"/>
      <c r="C1539" s="99" t="s">
        <v>1278</v>
      </c>
      <c r="D1539" s="328" t="s">
        <v>1359</v>
      </c>
      <c r="E1539" s="329"/>
      <c r="F1539" s="329"/>
      <c r="G1539" s="330"/>
      <c r="H1539" s="196" t="s">
        <v>724</v>
      </c>
      <c r="I1539" s="184">
        <f>I1546</f>
        <v>629.22</v>
      </c>
    </row>
    <row r="1540" spans="1:9">
      <c r="A1540" s="159"/>
      <c r="B1540" s="79"/>
      <c r="C1540" s="82"/>
      <c r="D1540" s="82"/>
      <c r="E1540" s="83"/>
      <c r="F1540" s="83"/>
      <c r="G1540" s="83"/>
      <c r="H1540" s="83"/>
      <c r="I1540" s="84"/>
    </row>
    <row r="1541" spans="1:9" ht="15.75">
      <c r="A1541" s="76" t="s">
        <v>10</v>
      </c>
      <c r="B1541" s="76" t="s">
        <v>407</v>
      </c>
      <c r="C1541" s="76" t="s">
        <v>8</v>
      </c>
      <c r="D1541" s="150"/>
      <c r="E1541" s="151" t="s">
        <v>11</v>
      </c>
      <c r="F1541" s="77" t="s">
        <v>404</v>
      </c>
      <c r="G1541" s="78" t="s">
        <v>12</v>
      </c>
      <c r="H1541" s="76" t="s">
        <v>13</v>
      </c>
      <c r="I1541" s="78" t="s">
        <v>14</v>
      </c>
    </row>
    <row r="1542" spans="1:9" ht="38.25">
      <c r="A1542" s="152" t="s">
        <v>445</v>
      </c>
      <c r="B1542" s="153" t="s">
        <v>1341</v>
      </c>
      <c r="C1542" s="154">
        <v>98531</v>
      </c>
      <c r="D1542" s="149"/>
      <c r="E1542" s="148" t="s">
        <v>541</v>
      </c>
      <c r="F1542" s="75" t="s">
        <v>57</v>
      </c>
      <c r="G1542" s="85">
        <v>1</v>
      </c>
      <c r="H1542" s="175">
        <v>359.52</v>
      </c>
      <c r="I1542" s="86">
        <f>IF(H1542=" ",0,ROUND(G1542*H1542,2))</f>
        <v>359.52</v>
      </c>
    </row>
    <row r="1543" spans="1:9" ht="38.25">
      <c r="A1543" s="155" t="s">
        <v>445</v>
      </c>
      <c r="B1543" s="28" t="s">
        <v>1341</v>
      </c>
      <c r="C1543" s="26">
        <v>98528</v>
      </c>
      <c r="D1543" s="149"/>
      <c r="E1543" s="149" t="s">
        <v>540</v>
      </c>
      <c r="F1543" s="75" t="s">
        <v>57</v>
      </c>
      <c r="G1543" s="85">
        <v>1</v>
      </c>
      <c r="H1543" s="175">
        <v>269.7</v>
      </c>
      <c r="I1543" s="86">
        <f t="shared" ref="I1543" si="136">IF(H1543=" ",0,ROUND(G1543*H1543,2))</f>
        <v>269.7</v>
      </c>
    </row>
    <row r="1544" spans="1:9">
      <c r="A1544" s="87"/>
      <c r="B1544" s="80"/>
      <c r="C1544" s="80"/>
      <c r="D1544" s="80"/>
      <c r="E1544" s="88"/>
      <c r="F1544" s="89"/>
      <c r="G1544" s="6"/>
      <c r="H1544" s="90"/>
      <c r="I1544" s="91"/>
    </row>
    <row r="1545" spans="1:9">
      <c r="A1545" s="92" t="s">
        <v>15</v>
      </c>
      <c r="B1545" s="81"/>
      <c r="C1545" s="4"/>
      <c r="D1545" s="80"/>
      <c r="E1545" s="88"/>
      <c r="F1545" s="5"/>
      <c r="G1545" s="3"/>
      <c r="H1545" s="93"/>
      <c r="I1545" s="94"/>
    </row>
    <row r="1546" spans="1:9">
      <c r="A1546" s="95"/>
      <c r="B1546" s="201"/>
      <c r="C1546" s="97"/>
      <c r="D1546" s="97"/>
      <c r="E1546" s="327" t="s">
        <v>16</v>
      </c>
      <c r="F1546" s="327"/>
      <c r="G1546" s="327"/>
      <c r="H1546" s="327"/>
      <c r="I1546" s="98">
        <f>SUM(I1542:I1543)</f>
        <v>629.22</v>
      </c>
    </row>
    <row r="1549" spans="1:9" ht="120" customHeight="1">
      <c r="A1549" s="158"/>
      <c r="B1549" s="160"/>
      <c r="C1549" s="99" t="s">
        <v>1283</v>
      </c>
      <c r="D1549" s="328" t="s">
        <v>1367</v>
      </c>
      <c r="E1549" s="329"/>
      <c r="F1549" s="329"/>
      <c r="G1549" s="330"/>
      <c r="H1549" s="196" t="s">
        <v>724</v>
      </c>
      <c r="I1549" s="184">
        <f>I1557</f>
        <v>215.73000000000002</v>
      </c>
    </row>
    <row r="1550" spans="1:9">
      <c r="A1550" s="159"/>
      <c r="B1550" s="79"/>
      <c r="C1550" s="82"/>
      <c r="D1550" s="82"/>
      <c r="E1550" s="83"/>
      <c r="F1550" s="83"/>
      <c r="G1550" s="83"/>
      <c r="H1550" s="83"/>
      <c r="I1550" s="84"/>
    </row>
    <row r="1551" spans="1:9" ht="15.75">
      <c r="A1551" s="76" t="s">
        <v>10</v>
      </c>
      <c r="B1551" s="76" t="s">
        <v>407</v>
      </c>
      <c r="C1551" s="76" t="s">
        <v>8</v>
      </c>
      <c r="D1551" s="150"/>
      <c r="E1551" s="151" t="s">
        <v>11</v>
      </c>
      <c r="F1551" s="77" t="s">
        <v>404</v>
      </c>
      <c r="G1551" s="78" t="s">
        <v>12</v>
      </c>
      <c r="H1551" s="76" t="s">
        <v>13</v>
      </c>
      <c r="I1551" s="78" t="s">
        <v>14</v>
      </c>
    </row>
    <row r="1552" spans="1:9" ht="25.5">
      <c r="A1552" s="152" t="s">
        <v>445</v>
      </c>
      <c r="B1552" s="153" t="s">
        <v>1341</v>
      </c>
      <c r="C1552" s="154">
        <v>88247</v>
      </c>
      <c r="D1552" s="149"/>
      <c r="E1552" s="148" t="s">
        <v>70</v>
      </c>
      <c r="F1552" s="75" t="s">
        <v>33</v>
      </c>
      <c r="G1552" s="85">
        <v>1</v>
      </c>
      <c r="H1552" s="175">
        <v>20.82</v>
      </c>
      <c r="I1552" s="86">
        <f>IF(H1552=" ",0,ROUND(G1552*H1552,2))</f>
        <v>20.82</v>
      </c>
    </row>
    <row r="1553" spans="1:9" ht="25.5">
      <c r="A1553" s="155" t="s">
        <v>445</v>
      </c>
      <c r="B1553" s="28" t="s">
        <v>1341</v>
      </c>
      <c r="C1553" s="26">
        <v>88264</v>
      </c>
      <c r="D1553" s="149"/>
      <c r="E1553" s="149" t="s">
        <v>50</v>
      </c>
      <c r="F1553" s="75" t="s">
        <v>33</v>
      </c>
      <c r="G1553" s="85">
        <v>1</v>
      </c>
      <c r="H1553" s="175">
        <v>25.61</v>
      </c>
      <c r="I1553" s="86">
        <f t="shared" ref="I1553" si="137">IF(H1553=" ",0,ROUND(G1553*H1553,2))</f>
        <v>25.61</v>
      </c>
    </row>
    <row r="1554" spans="1:9">
      <c r="A1554" s="155" t="s">
        <v>408</v>
      </c>
      <c r="B1554" s="28" t="s">
        <v>406</v>
      </c>
      <c r="C1554" s="26"/>
      <c r="D1554" s="149"/>
      <c r="E1554" s="187" t="s">
        <v>1368</v>
      </c>
      <c r="F1554" s="75" t="s">
        <v>724</v>
      </c>
      <c r="G1554" s="85">
        <v>1</v>
      </c>
      <c r="H1554" s="175">
        <v>169.30333333333331</v>
      </c>
      <c r="I1554" s="86">
        <f t="shared" ref="I1554" si="138">IF(H1554=" ",0,ROUND(G1554*H1554,2))</f>
        <v>169.3</v>
      </c>
    </row>
    <row r="1555" spans="1:9">
      <c r="A1555" s="87"/>
      <c r="B1555" s="80"/>
      <c r="C1555" s="80"/>
      <c r="D1555" s="80"/>
      <c r="E1555" s="88"/>
      <c r="F1555" s="89"/>
      <c r="G1555" s="6"/>
      <c r="H1555" s="90"/>
      <c r="I1555" s="91"/>
    </row>
    <row r="1556" spans="1:9">
      <c r="A1556" s="92" t="s">
        <v>15</v>
      </c>
      <c r="B1556" s="81"/>
      <c r="C1556" s="4"/>
      <c r="D1556" s="80"/>
      <c r="E1556" s="88"/>
      <c r="F1556" s="5"/>
      <c r="G1556" s="3"/>
      <c r="H1556" s="93"/>
      <c r="I1556" s="94"/>
    </row>
    <row r="1557" spans="1:9">
      <c r="A1557" s="95"/>
      <c r="B1557" s="201"/>
      <c r="C1557" s="97"/>
      <c r="D1557" s="97"/>
      <c r="E1557" s="327" t="s">
        <v>16</v>
      </c>
      <c r="F1557" s="327"/>
      <c r="G1557" s="327"/>
      <c r="H1557" s="327"/>
      <c r="I1557" s="98">
        <f>SUM(I1552:I1554)</f>
        <v>215.73000000000002</v>
      </c>
    </row>
    <row r="1560" spans="1:9" ht="120" customHeight="1">
      <c r="A1560" s="158"/>
      <c r="B1560" s="160"/>
      <c r="C1560" s="99" t="s">
        <v>1372</v>
      </c>
      <c r="D1560" s="328" t="s">
        <v>1373</v>
      </c>
      <c r="E1560" s="329"/>
      <c r="F1560" s="329"/>
      <c r="G1560" s="330"/>
      <c r="H1560" s="196" t="s">
        <v>28</v>
      </c>
      <c r="I1560" s="184">
        <f>I1568</f>
        <v>703.98</v>
      </c>
    </row>
    <row r="1561" spans="1:9">
      <c r="A1561" s="159"/>
      <c r="B1561" s="79"/>
      <c r="C1561" s="82"/>
      <c r="D1561" s="82"/>
      <c r="E1561" s="83"/>
      <c r="F1561" s="83"/>
      <c r="G1561" s="83"/>
      <c r="H1561" s="83"/>
      <c r="I1561" s="84"/>
    </row>
    <row r="1562" spans="1:9" ht="15.75">
      <c r="A1562" s="76" t="s">
        <v>10</v>
      </c>
      <c r="B1562" s="76" t="s">
        <v>407</v>
      </c>
      <c r="C1562" s="76" t="s">
        <v>8</v>
      </c>
      <c r="D1562" s="150"/>
      <c r="E1562" s="151" t="s">
        <v>11</v>
      </c>
      <c r="F1562" s="77" t="s">
        <v>404</v>
      </c>
      <c r="G1562" s="78" t="s">
        <v>12</v>
      </c>
      <c r="H1562" s="76" t="s">
        <v>13</v>
      </c>
      <c r="I1562" s="78" t="s">
        <v>14</v>
      </c>
    </row>
    <row r="1563" spans="1:9" ht="25.5">
      <c r="A1563" s="152" t="s">
        <v>445</v>
      </c>
      <c r="B1563" s="153" t="s">
        <v>1341</v>
      </c>
      <c r="C1563" s="154">
        <v>88247</v>
      </c>
      <c r="D1563" s="149"/>
      <c r="E1563" s="148" t="s">
        <v>70</v>
      </c>
      <c r="F1563" s="75" t="s">
        <v>33</v>
      </c>
      <c r="G1563" s="85">
        <v>2</v>
      </c>
      <c r="H1563" s="175">
        <v>20.82</v>
      </c>
      <c r="I1563" s="86">
        <f>IF(H1563=" ",0,ROUND(G1563*H1563,2))</f>
        <v>41.64</v>
      </c>
    </row>
    <row r="1564" spans="1:9" ht="25.5">
      <c r="A1564" s="155" t="s">
        <v>445</v>
      </c>
      <c r="B1564" s="28" t="s">
        <v>1341</v>
      </c>
      <c r="C1564" s="26">
        <v>88264</v>
      </c>
      <c r="D1564" s="149"/>
      <c r="E1564" s="149" t="s">
        <v>50</v>
      </c>
      <c r="F1564" s="75" t="s">
        <v>33</v>
      </c>
      <c r="G1564" s="85">
        <v>2</v>
      </c>
      <c r="H1564" s="175">
        <v>25.61</v>
      </c>
      <c r="I1564" s="86">
        <f t="shared" ref="I1564:I1565" si="139">IF(H1564=" ",0,ROUND(G1564*H1564,2))</f>
        <v>51.22</v>
      </c>
    </row>
    <row r="1565" spans="1:9">
      <c r="A1565" s="155" t="s">
        <v>408</v>
      </c>
      <c r="B1565" s="28" t="s">
        <v>406</v>
      </c>
      <c r="C1565" s="26"/>
      <c r="D1565" s="149"/>
      <c r="E1565" s="187" t="s">
        <v>1374</v>
      </c>
      <c r="F1565" s="75" t="s">
        <v>724</v>
      </c>
      <c r="G1565" s="85">
        <v>1</v>
      </c>
      <c r="H1565" s="175">
        <v>611.12</v>
      </c>
      <c r="I1565" s="86">
        <f t="shared" si="139"/>
        <v>611.12</v>
      </c>
    </row>
    <row r="1566" spans="1:9">
      <c r="A1566" s="87"/>
      <c r="B1566" s="80"/>
      <c r="C1566" s="80"/>
      <c r="D1566" s="80"/>
      <c r="E1566" s="88"/>
      <c r="F1566" s="89"/>
      <c r="G1566" s="6"/>
      <c r="H1566" s="90"/>
      <c r="I1566" s="91"/>
    </row>
    <row r="1567" spans="1:9">
      <c r="A1567" s="92" t="s">
        <v>15</v>
      </c>
      <c r="B1567" s="81"/>
      <c r="C1567" s="4"/>
      <c r="D1567" s="80"/>
      <c r="E1567" s="88"/>
      <c r="F1567" s="5"/>
      <c r="G1567" s="3"/>
      <c r="H1567" s="93"/>
      <c r="I1567" s="94"/>
    </row>
    <row r="1568" spans="1:9">
      <c r="A1568" s="95"/>
      <c r="B1568" s="201"/>
      <c r="C1568" s="97"/>
      <c r="D1568" s="97"/>
      <c r="E1568" s="327" t="s">
        <v>16</v>
      </c>
      <c r="F1568" s="327"/>
      <c r="G1568" s="327"/>
      <c r="H1568" s="327"/>
      <c r="I1568" s="98">
        <f>SUM(I1563:I1565)</f>
        <v>703.98</v>
      </c>
    </row>
    <row r="1571" spans="1:9" ht="105" customHeight="1">
      <c r="A1571" s="158"/>
      <c r="B1571" s="160"/>
      <c r="C1571" s="99" t="s">
        <v>1376</v>
      </c>
      <c r="D1571" s="328" t="s">
        <v>1377</v>
      </c>
      <c r="E1571" s="329"/>
      <c r="F1571" s="329"/>
      <c r="G1571" s="330"/>
      <c r="H1571" s="196" t="s">
        <v>28</v>
      </c>
      <c r="I1571" s="184">
        <f>I1582</f>
        <v>316.02</v>
      </c>
    </row>
    <row r="1572" spans="1:9">
      <c r="A1572" s="159"/>
      <c r="B1572" s="79"/>
      <c r="C1572" s="82"/>
      <c r="D1572" s="82"/>
      <c r="E1572" s="83"/>
      <c r="F1572" s="83"/>
      <c r="G1572" s="83"/>
      <c r="H1572" s="83"/>
      <c r="I1572" s="84"/>
    </row>
    <row r="1573" spans="1:9" ht="15.75">
      <c r="A1573" s="76" t="s">
        <v>10</v>
      </c>
      <c r="B1573" s="76" t="s">
        <v>407</v>
      </c>
      <c r="C1573" s="76" t="s">
        <v>8</v>
      </c>
      <c r="D1573" s="150"/>
      <c r="E1573" s="151" t="s">
        <v>11</v>
      </c>
      <c r="F1573" s="77" t="s">
        <v>404</v>
      </c>
      <c r="G1573" s="78" t="s">
        <v>12</v>
      </c>
      <c r="H1573" s="76" t="s">
        <v>13</v>
      </c>
      <c r="I1573" s="78" t="s">
        <v>14</v>
      </c>
    </row>
    <row r="1574" spans="1:9" ht="51">
      <c r="A1574" s="152" t="s">
        <v>445</v>
      </c>
      <c r="B1574" s="153" t="s">
        <v>1341</v>
      </c>
      <c r="C1574" s="154">
        <v>96523</v>
      </c>
      <c r="D1574" s="149"/>
      <c r="E1574" s="148" t="s">
        <v>430</v>
      </c>
      <c r="F1574" s="75" t="s">
        <v>27</v>
      </c>
      <c r="G1574" s="85">
        <v>0.1</v>
      </c>
      <c r="H1574" s="175">
        <v>82.33</v>
      </c>
      <c r="I1574" s="86">
        <f>IF(H1574=" ",0,ROUND(G1574*H1574,2))</f>
        <v>8.23</v>
      </c>
    </row>
    <row r="1575" spans="1:9" ht="25.5">
      <c r="A1575" s="155" t="s">
        <v>445</v>
      </c>
      <c r="B1575" s="28" t="s">
        <v>1341</v>
      </c>
      <c r="C1575" s="26">
        <v>92802</v>
      </c>
      <c r="D1575" s="149"/>
      <c r="E1575" s="149" t="s">
        <v>287</v>
      </c>
      <c r="F1575" s="75" t="s">
        <v>30</v>
      </c>
      <c r="G1575" s="85">
        <v>7</v>
      </c>
      <c r="H1575" s="175">
        <v>9.2799999999999994</v>
      </c>
      <c r="I1575" s="86">
        <f t="shared" ref="I1575:I1576" si="140">IF(H1575=" ",0,ROUND(G1575*H1575,2))</f>
        <v>64.959999999999994</v>
      </c>
    </row>
    <row r="1576" spans="1:9" ht="63.75">
      <c r="A1576" s="155" t="s">
        <v>445</v>
      </c>
      <c r="B1576" s="28" t="s">
        <v>1341</v>
      </c>
      <c r="C1576" s="26">
        <v>94965</v>
      </c>
      <c r="D1576" s="149"/>
      <c r="E1576" s="149" t="s">
        <v>192</v>
      </c>
      <c r="F1576" s="75" t="s">
        <v>27</v>
      </c>
      <c r="G1576" s="85">
        <v>0.1</v>
      </c>
      <c r="H1576" s="175">
        <v>526.9</v>
      </c>
      <c r="I1576" s="86">
        <f t="shared" si="140"/>
        <v>52.69</v>
      </c>
    </row>
    <row r="1577" spans="1:9" ht="25.5">
      <c r="A1577" s="155" t="s">
        <v>445</v>
      </c>
      <c r="B1577" s="28" t="s">
        <v>1341</v>
      </c>
      <c r="C1577" s="26">
        <v>88316</v>
      </c>
      <c r="D1577" s="149"/>
      <c r="E1577" s="149" t="s">
        <v>34</v>
      </c>
      <c r="F1577" s="75" t="s">
        <v>33</v>
      </c>
      <c r="G1577" s="85">
        <v>2</v>
      </c>
      <c r="H1577" s="175">
        <v>18.53</v>
      </c>
      <c r="I1577" s="86">
        <f t="shared" ref="I1577" si="141">IF(H1577=" ",0,ROUND(G1577*H1577,2))</f>
        <v>37.06</v>
      </c>
    </row>
    <row r="1578" spans="1:9" ht="25.5">
      <c r="A1578" s="155" t="s">
        <v>445</v>
      </c>
      <c r="B1578" s="28" t="s">
        <v>1341</v>
      </c>
      <c r="C1578" s="26">
        <v>88247</v>
      </c>
      <c r="D1578" s="149"/>
      <c r="E1578" s="149" t="s">
        <v>70</v>
      </c>
      <c r="F1578" s="75" t="s">
        <v>33</v>
      </c>
      <c r="G1578" s="85">
        <v>2</v>
      </c>
      <c r="H1578" s="175">
        <v>20.82</v>
      </c>
      <c r="I1578" s="86">
        <f t="shared" ref="I1578" si="142">IF(H1578=" ",0,ROUND(G1578*H1578,2))</f>
        <v>41.64</v>
      </c>
    </row>
    <row r="1579" spans="1:9" ht="38.25">
      <c r="A1579" s="155" t="s">
        <v>446</v>
      </c>
      <c r="B1579" s="28" t="s">
        <v>1341</v>
      </c>
      <c r="C1579" s="26">
        <v>39746</v>
      </c>
      <c r="D1579" s="149"/>
      <c r="E1579" s="149" t="s">
        <v>440</v>
      </c>
      <c r="F1579" s="75" t="s">
        <v>75</v>
      </c>
      <c r="G1579" s="85">
        <v>1</v>
      </c>
      <c r="H1579" s="175">
        <v>111.44</v>
      </c>
      <c r="I1579" s="86">
        <f t="shared" ref="I1579" si="143">IF(H1579=" ",0,ROUND(G1579*H1579,2))</f>
        <v>111.44</v>
      </c>
    </row>
    <row r="1580" spans="1:9">
      <c r="A1580" s="87"/>
      <c r="B1580" s="80"/>
      <c r="C1580" s="80"/>
      <c r="D1580" s="80"/>
      <c r="E1580" s="88"/>
      <c r="F1580" s="89"/>
      <c r="G1580" s="6"/>
      <c r="H1580" s="90"/>
      <c r="I1580" s="91"/>
    </row>
    <row r="1581" spans="1:9">
      <c r="A1581" s="92" t="s">
        <v>15</v>
      </c>
      <c r="B1581" s="81"/>
      <c r="C1581" s="4"/>
      <c r="D1581" s="80"/>
      <c r="E1581" s="88"/>
      <c r="F1581" s="5"/>
      <c r="G1581" s="3"/>
      <c r="H1581" s="93"/>
      <c r="I1581" s="94"/>
    </row>
    <row r="1582" spans="1:9">
      <c r="A1582" s="95"/>
      <c r="B1582" s="201"/>
      <c r="C1582" s="97"/>
      <c r="D1582" s="97"/>
      <c r="E1582" s="327" t="s">
        <v>16</v>
      </c>
      <c r="F1582" s="327"/>
      <c r="G1582" s="327"/>
      <c r="H1582" s="327"/>
      <c r="I1582" s="98">
        <f>SUM(I1574:I1579)</f>
        <v>316.02</v>
      </c>
    </row>
    <row r="1585" spans="1:9" ht="105" customHeight="1">
      <c r="A1585" s="158"/>
      <c r="B1585" s="160"/>
      <c r="C1585" s="99" t="s">
        <v>1378</v>
      </c>
      <c r="D1585" s="328" t="s">
        <v>1380</v>
      </c>
      <c r="E1585" s="329"/>
      <c r="F1585" s="329"/>
      <c r="G1585" s="330"/>
      <c r="H1585" s="196" t="s">
        <v>724</v>
      </c>
      <c r="I1585" s="184">
        <f>I1593</f>
        <v>922.1099999999999</v>
      </c>
    </row>
    <row r="1586" spans="1:9">
      <c r="A1586" s="159"/>
      <c r="B1586" s="79"/>
      <c r="C1586" s="82"/>
      <c r="D1586" s="82"/>
      <c r="E1586" s="83"/>
      <c r="F1586" s="83"/>
      <c r="G1586" s="83"/>
      <c r="H1586" s="83"/>
      <c r="I1586" s="84"/>
    </row>
    <row r="1587" spans="1:9" ht="15.75">
      <c r="A1587" s="76" t="s">
        <v>10</v>
      </c>
      <c r="B1587" s="76" t="s">
        <v>407</v>
      </c>
      <c r="C1587" s="76" t="s">
        <v>8</v>
      </c>
      <c r="D1587" s="150"/>
      <c r="E1587" s="151" t="s">
        <v>11</v>
      </c>
      <c r="F1587" s="77" t="s">
        <v>404</v>
      </c>
      <c r="G1587" s="78" t="s">
        <v>12</v>
      </c>
      <c r="H1587" s="76" t="s">
        <v>13</v>
      </c>
      <c r="I1587" s="78" t="s">
        <v>14</v>
      </c>
    </row>
    <row r="1588" spans="1:9" ht="25.5">
      <c r="A1588" s="152" t="s">
        <v>445</v>
      </c>
      <c r="B1588" s="153" t="s">
        <v>1341</v>
      </c>
      <c r="C1588" s="154">
        <v>88247</v>
      </c>
      <c r="D1588" s="149"/>
      <c r="E1588" s="148" t="s">
        <v>70</v>
      </c>
      <c r="F1588" s="75" t="s">
        <v>33</v>
      </c>
      <c r="G1588" s="85">
        <v>1</v>
      </c>
      <c r="H1588" s="175">
        <v>20.82</v>
      </c>
      <c r="I1588" s="86">
        <f>IF(H1588=" ",0,ROUND(G1588*H1588,2))</f>
        <v>20.82</v>
      </c>
    </row>
    <row r="1589" spans="1:9" ht="25.5">
      <c r="A1589" s="155" t="s">
        <v>445</v>
      </c>
      <c r="B1589" s="28" t="s">
        <v>1341</v>
      </c>
      <c r="C1589" s="26">
        <v>88264</v>
      </c>
      <c r="D1589" s="149"/>
      <c r="E1589" s="149" t="s">
        <v>50</v>
      </c>
      <c r="F1589" s="75" t="s">
        <v>33</v>
      </c>
      <c r="G1589" s="85">
        <v>1</v>
      </c>
      <c r="H1589" s="175">
        <v>25.61</v>
      </c>
      <c r="I1589" s="86">
        <f t="shared" ref="I1589:I1590" si="144">IF(H1589=" ",0,ROUND(G1589*H1589,2))</f>
        <v>25.61</v>
      </c>
    </row>
    <row r="1590" spans="1:9" ht="25.5">
      <c r="A1590" s="155" t="s">
        <v>408</v>
      </c>
      <c r="B1590" s="28" t="s">
        <v>406</v>
      </c>
      <c r="C1590" s="26"/>
      <c r="D1590" s="149"/>
      <c r="E1590" s="187" t="s">
        <v>1381</v>
      </c>
      <c r="F1590" s="75" t="s">
        <v>724</v>
      </c>
      <c r="G1590" s="85">
        <v>1</v>
      </c>
      <c r="H1590" s="175">
        <v>875.68333333333339</v>
      </c>
      <c r="I1590" s="86">
        <f t="shared" si="144"/>
        <v>875.68</v>
      </c>
    </row>
    <row r="1591" spans="1:9">
      <c r="A1591" s="87"/>
      <c r="B1591" s="80"/>
      <c r="C1591" s="80"/>
      <c r="D1591" s="80"/>
      <c r="E1591" s="88"/>
      <c r="F1591" s="89"/>
      <c r="G1591" s="6"/>
      <c r="H1591" s="90"/>
      <c r="I1591" s="91"/>
    </row>
    <row r="1592" spans="1:9">
      <c r="A1592" s="92" t="s">
        <v>15</v>
      </c>
      <c r="B1592" s="81"/>
      <c r="C1592" s="4"/>
      <c r="D1592" s="80"/>
      <c r="E1592" s="88"/>
      <c r="F1592" s="5"/>
      <c r="G1592" s="3"/>
      <c r="H1592" s="93"/>
      <c r="I1592" s="94"/>
    </row>
    <row r="1593" spans="1:9">
      <c r="A1593" s="95"/>
      <c r="B1593" s="201"/>
      <c r="C1593" s="97"/>
      <c r="D1593" s="97"/>
      <c r="E1593" s="327" t="s">
        <v>16</v>
      </c>
      <c r="F1593" s="327"/>
      <c r="G1593" s="327"/>
      <c r="H1593" s="327"/>
      <c r="I1593" s="98">
        <f>SUM(I1588:I1590)</f>
        <v>922.1099999999999</v>
      </c>
    </row>
    <row r="1596" spans="1:9" ht="30" customHeight="1">
      <c r="A1596" s="158"/>
      <c r="B1596" s="160"/>
      <c r="C1596" s="99" t="s">
        <v>1379</v>
      </c>
      <c r="D1596" s="328" t="s">
        <v>1384</v>
      </c>
      <c r="E1596" s="329"/>
      <c r="F1596" s="329"/>
      <c r="G1596" s="330"/>
      <c r="H1596" s="196" t="s">
        <v>724</v>
      </c>
      <c r="I1596" s="184">
        <f>I1603</f>
        <v>232.15</v>
      </c>
    </row>
    <row r="1597" spans="1:9">
      <c r="A1597" s="159"/>
      <c r="B1597" s="79"/>
      <c r="C1597" s="82"/>
      <c r="D1597" s="82"/>
      <c r="E1597" s="83"/>
      <c r="F1597" s="83"/>
      <c r="G1597" s="83"/>
      <c r="H1597" s="83"/>
      <c r="I1597" s="84"/>
    </row>
    <row r="1598" spans="1:9" ht="15.75">
      <c r="A1598" s="76" t="s">
        <v>10</v>
      </c>
      <c r="B1598" s="76" t="s">
        <v>407</v>
      </c>
      <c r="C1598" s="76" t="s">
        <v>8</v>
      </c>
      <c r="D1598" s="150"/>
      <c r="E1598" s="151" t="s">
        <v>11</v>
      </c>
      <c r="F1598" s="77" t="s">
        <v>404</v>
      </c>
      <c r="G1598" s="78" t="s">
        <v>12</v>
      </c>
      <c r="H1598" s="76" t="s">
        <v>13</v>
      </c>
      <c r="I1598" s="78" t="s">
        <v>14</v>
      </c>
    </row>
    <row r="1599" spans="1:9" ht="25.5">
      <c r="A1599" s="152" t="s">
        <v>445</v>
      </c>
      <c r="B1599" s="153" t="s">
        <v>1341</v>
      </c>
      <c r="C1599" s="154">
        <v>88247</v>
      </c>
      <c r="D1599" s="149"/>
      <c r="E1599" s="148" t="s">
        <v>70</v>
      </c>
      <c r="F1599" s="75" t="s">
        <v>33</v>
      </c>
      <c r="G1599" s="85">
        <v>5</v>
      </c>
      <c r="H1599" s="175">
        <v>20.82</v>
      </c>
      <c r="I1599" s="86">
        <f>IF(H1599=" ",0,ROUND(G1599*H1599,2))</f>
        <v>104.1</v>
      </c>
    </row>
    <row r="1600" spans="1:9" ht="25.5">
      <c r="A1600" s="155" t="s">
        <v>445</v>
      </c>
      <c r="B1600" s="28" t="s">
        <v>1341</v>
      </c>
      <c r="C1600" s="26">
        <v>88264</v>
      </c>
      <c r="D1600" s="149"/>
      <c r="E1600" s="149" t="s">
        <v>50</v>
      </c>
      <c r="F1600" s="75" t="s">
        <v>33</v>
      </c>
      <c r="G1600" s="85">
        <v>5</v>
      </c>
      <c r="H1600" s="175">
        <v>25.61</v>
      </c>
      <c r="I1600" s="86">
        <f t="shared" ref="I1600" si="145">IF(H1600=" ",0,ROUND(G1600*H1600,2))</f>
        <v>128.05000000000001</v>
      </c>
    </row>
    <row r="1601" spans="1:9">
      <c r="A1601" s="87"/>
      <c r="B1601" s="80"/>
      <c r="C1601" s="80"/>
      <c r="D1601" s="80"/>
      <c r="E1601" s="88"/>
      <c r="F1601" s="89"/>
      <c r="G1601" s="6"/>
      <c r="H1601" s="90"/>
      <c r="I1601" s="91"/>
    </row>
    <row r="1602" spans="1:9">
      <c r="A1602" s="92" t="s">
        <v>15</v>
      </c>
      <c r="B1602" s="81"/>
      <c r="C1602" s="4"/>
      <c r="D1602" s="80"/>
      <c r="E1602" s="88"/>
      <c r="F1602" s="5"/>
      <c r="G1602" s="3"/>
      <c r="H1602" s="93"/>
      <c r="I1602" s="94"/>
    </row>
    <row r="1603" spans="1:9">
      <c r="A1603" s="95"/>
      <c r="B1603" s="201"/>
      <c r="C1603" s="97"/>
      <c r="D1603" s="97"/>
      <c r="E1603" s="327" t="s">
        <v>16</v>
      </c>
      <c r="F1603" s="327"/>
      <c r="G1603" s="327"/>
      <c r="H1603" s="327"/>
      <c r="I1603" s="98">
        <f>SUM(I1599:I1600)</f>
        <v>232.15</v>
      </c>
    </row>
    <row r="1606" spans="1:9" ht="30" customHeight="1">
      <c r="A1606" s="158"/>
      <c r="B1606" s="160"/>
      <c r="C1606" s="99" t="s">
        <v>1383</v>
      </c>
      <c r="D1606" s="328" t="s">
        <v>1385</v>
      </c>
      <c r="E1606" s="329"/>
      <c r="F1606" s="329"/>
      <c r="G1606" s="330"/>
      <c r="H1606" s="196" t="s">
        <v>724</v>
      </c>
      <c r="I1606" s="184">
        <f>I1613</f>
        <v>557.16</v>
      </c>
    </row>
    <row r="1607" spans="1:9">
      <c r="A1607" s="159"/>
      <c r="B1607" s="79"/>
      <c r="C1607" s="82"/>
      <c r="D1607" s="82"/>
      <c r="E1607" s="83"/>
      <c r="F1607" s="83"/>
      <c r="G1607" s="83"/>
      <c r="H1607" s="83"/>
      <c r="I1607" s="84"/>
    </row>
    <row r="1608" spans="1:9" ht="15.75">
      <c r="A1608" s="76" t="s">
        <v>10</v>
      </c>
      <c r="B1608" s="76" t="s">
        <v>407</v>
      </c>
      <c r="C1608" s="76" t="s">
        <v>8</v>
      </c>
      <c r="D1608" s="150"/>
      <c r="E1608" s="151" t="s">
        <v>11</v>
      </c>
      <c r="F1608" s="77" t="s">
        <v>404</v>
      </c>
      <c r="G1608" s="78" t="s">
        <v>12</v>
      </c>
      <c r="H1608" s="76" t="s">
        <v>13</v>
      </c>
      <c r="I1608" s="78" t="s">
        <v>14</v>
      </c>
    </row>
    <row r="1609" spans="1:9" ht="25.5">
      <c r="A1609" s="152" t="s">
        <v>445</v>
      </c>
      <c r="B1609" s="153" t="s">
        <v>1341</v>
      </c>
      <c r="C1609" s="154">
        <v>88247</v>
      </c>
      <c r="D1609" s="149"/>
      <c r="E1609" s="148" t="s">
        <v>70</v>
      </c>
      <c r="F1609" s="75" t="s">
        <v>33</v>
      </c>
      <c r="G1609" s="85">
        <v>12</v>
      </c>
      <c r="H1609" s="175">
        <v>20.82</v>
      </c>
      <c r="I1609" s="86">
        <f>IF(H1609=" ",0,ROUND(G1609*H1609,2))</f>
        <v>249.84</v>
      </c>
    </row>
    <row r="1610" spans="1:9" ht="25.5">
      <c r="A1610" s="155" t="s">
        <v>445</v>
      </c>
      <c r="B1610" s="28" t="s">
        <v>1341</v>
      </c>
      <c r="C1610" s="26">
        <v>88264</v>
      </c>
      <c r="D1610" s="149"/>
      <c r="E1610" s="149" t="s">
        <v>50</v>
      </c>
      <c r="F1610" s="75" t="s">
        <v>33</v>
      </c>
      <c r="G1610" s="85">
        <v>12</v>
      </c>
      <c r="H1610" s="175">
        <v>25.61</v>
      </c>
      <c r="I1610" s="86">
        <f t="shared" ref="I1610" si="146">IF(H1610=" ",0,ROUND(G1610*H1610,2))</f>
        <v>307.32</v>
      </c>
    </row>
    <row r="1611" spans="1:9">
      <c r="A1611" s="87"/>
      <c r="B1611" s="80"/>
      <c r="C1611" s="80"/>
      <c r="D1611" s="80"/>
      <c r="E1611" s="88"/>
      <c r="F1611" s="89"/>
      <c r="G1611" s="6"/>
      <c r="H1611" s="90"/>
      <c r="I1611" s="91"/>
    </row>
    <row r="1612" spans="1:9">
      <c r="A1612" s="92" t="s">
        <v>15</v>
      </c>
      <c r="B1612" s="81"/>
      <c r="C1612" s="4"/>
      <c r="D1612" s="80"/>
      <c r="E1612" s="88"/>
      <c r="F1612" s="5"/>
      <c r="G1612" s="3"/>
      <c r="H1612" s="93"/>
      <c r="I1612" s="94"/>
    </row>
    <row r="1613" spans="1:9">
      <c r="A1613" s="95"/>
      <c r="B1613" s="201"/>
      <c r="C1613" s="97"/>
      <c r="D1613" s="97"/>
      <c r="E1613" s="327" t="s">
        <v>16</v>
      </c>
      <c r="F1613" s="327"/>
      <c r="G1613" s="327"/>
      <c r="H1613" s="327"/>
      <c r="I1613" s="98">
        <f>SUM(I1609:I1610)</f>
        <v>557.16</v>
      </c>
    </row>
  </sheetData>
  <mergeCells count="268">
    <mergeCell ref="D1539:G1539"/>
    <mergeCell ref="E1546:H1546"/>
    <mergeCell ref="D1549:G1549"/>
    <mergeCell ref="E1557:H1557"/>
    <mergeCell ref="D1389:G1389"/>
    <mergeCell ref="E1395:H1395"/>
    <mergeCell ref="D1398:G1398"/>
    <mergeCell ref="E1404:H1404"/>
    <mergeCell ref="D1407:G1407"/>
    <mergeCell ref="E1416:H1416"/>
    <mergeCell ref="D1419:G1419"/>
    <mergeCell ref="E1428:H1428"/>
    <mergeCell ref="D1431:G1431"/>
    <mergeCell ref="E1440:H1440"/>
    <mergeCell ref="D1443:G1443"/>
    <mergeCell ref="E1452:H1452"/>
    <mergeCell ref="D1455:G1455"/>
    <mergeCell ref="E1464:H1464"/>
    <mergeCell ref="E1536:H1536"/>
    <mergeCell ref="E1280:H1280"/>
    <mergeCell ref="E1356:H1356"/>
    <mergeCell ref="D1359:G1359"/>
    <mergeCell ref="E1372:H1372"/>
    <mergeCell ref="D1375:G1375"/>
    <mergeCell ref="E1386:H1386"/>
    <mergeCell ref="D1294:G1294"/>
    <mergeCell ref="E1305:H1305"/>
    <mergeCell ref="D1308:G1308"/>
    <mergeCell ref="E1316:H1316"/>
    <mergeCell ref="D1319:G1319"/>
    <mergeCell ref="E1334:H1334"/>
    <mergeCell ref="D1337:G1337"/>
    <mergeCell ref="E1346:H1346"/>
    <mergeCell ref="D1349:G1349"/>
    <mergeCell ref="D1283:G1283"/>
    <mergeCell ref="E1291:H1291"/>
    <mergeCell ref="E778:H778"/>
    <mergeCell ref="D781:G781"/>
    <mergeCell ref="E787:H787"/>
    <mergeCell ref="D790:G790"/>
    <mergeCell ref="E796:H796"/>
    <mergeCell ref="D799:G799"/>
    <mergeCell ref="E811:H811"/>
    <mergeCell ref="D814:G814"/>
    <mergeCell ref="E823:H823"/>
    <mergeCell ref="D725:G725"/>
    <mergeCell ref="E735:H735"/>
    <mergeCell ref="D738:G738"/>
    <mergeCell ref="E748:H748"/>
    <mergeCell ref="D751:G751"/>
    <mergeCell ref="E760:H760"/>
    <mergeCell ref="D763:G763"/>
    <mergeCell ref="E769:H769"/>
    <mergeCell ref="D772:G772"/>
    <mergeCell ref="E443:H443"/>
    <mergeCell ref="D446:G446"/>
    <mergeCell ref="E454:H454"/>
    <mergeCell ref="D457:G457"/>
    <mergeCell ref="D510:G510"/>
    <mergeCell ref="E519:H519"/>
    <mergeCell ref="D522:G522"/>
    <mergeCell ref="E532:H532"/>
    <mergeCell ref="E470:H470"/>
    <mergeCell ref="D473:G473"/>
    <mergeCell ref="E482:H482"/>
    <mergeCell ref="D485:G485"/>
    <mergeCell ref="E495:H495"/>
    <mergeCell ref="D498:G498"/>
    <mergeCell ref="E507:H507"/>
    <mergeCell ref="D420:G420"/>
    <mergeCell ref="E432:H432"/>
    <mergeCell ref="E417:H417"/>
    <mergeCell ref="D397:G397"/>
    <mergeCell ref="E405:H405"/>
    <mergeCell ref="D408:G408"/>
    <mergeCell ref="D435:G435"/>
    <mergeCell ref="E364:H364"/>
    <mergeCell ref="D367:G367"/>
    <mergeCell ref="E379:H379"/>
    <mergeCell ref="D382:G382"/>
    <mergeCell ref="E394:H394"/>
    <mergeCell ref="D322:G322"/>
    <mergeCell ref="E334:H334"/>
    <mergeCell ref="D337:G337"/>
    <mergeCell ref="E349:H349"/>
    <mergeCell ref="D352:G352"/>
    <mergeCell ref="E93:H93"/>
    <mergeCell ref="D135:G135"/>
    <mergeCell ref="E142:H142"/>
    <mergeCell ref="E189:H189"/>
    <mergeCell ref="D192:G192"/>
    <mergeCell ref="E198:H198"/>
    <mergeCell ref="D201:G201"/>
    <mergeCell ref="E207:H207"/>
    <mergeCell ref="D160:G160"/>
    <mergeCell ref="E166:H166"/>
    <mergeCell ref="D169:G169"/>
    <mergeCell ref="E180:H180"/>
    <mergeCell ref="D183:G183"/>
    <mergeCell ref="D210:G210"/>
    <mergeCell ref="E216:H216"/>
    <mergeCell ref="D219:G219"/>
    <mergeCell ref="D311:G311"/>
    <mergeCell ref="E319:H319"/>
    <mergeCell ref="D259:G259"/>
    <mergeCell ref="A1:C6"/>
    <mergeCell ref="E5:I6"/>
    <mergeCell ref="E1:I4"/>
    <mergeCell ref="E19:H19"/>
    <mergeCell ref="A8:I8"/>
    <mergeCell ref="D10:G10"/>
    <mergeCell ref="D22:G22"/>
    <mergeCell ref="E32:H32"/>
    <mergeCell ref="D35:G35"/>
    <mergeCell ref="E43:H43"/>
    <mergeCell ref="D46:G46"/>
    <mergeCell ref="E53:H53"/>
    <mergeCell ref="D56:G56"/>
    <mergeCell ref="D145:G145"/>
    <mergeCell ref="E157:H157"/>
    <mergeCell ref="D96:G96"/>
    <mergeCell ref="E116:H116"/>
    <mergeCell ref="D119:G119"/>
    <mergeCell ref="E132:H132"/>
    <mergeCell ref="E72:H72"/>
    <mergeCell ref="D75:G75"/>
    <mergeCell ref="E273:H273"/>
    <mergeCell ref="E229:H229"/>
    <mergeCell ref="D232:G232"/>
    <mergeCell ref="E244:H244"/>
    <mergeCell ref="D247:G247"/>
    <mergeCell ref="E256:H256"/>
    <mergeCell ref="E308:H308"/>
    <mergeCell ref="D276:G276"/>
    <mergeCell ref="E283:H283"/>
    <mergeCell ref="D286:G286"/>
    <mergeCell ref="E293:H293"/>
    <mergeCell ref="D296:G296"/>
    <mergeCell ref="D634:G634"/>
    <mergeCell ref="E642:H642"/>
    <mergeCell ref="D645:G645"/>
    <mergeCell ref="E653:H653"/>
    <mergeCell ref="D535:G535"/>
    <mergeCell ref="E549:H549"/>
    <mergeCell ref="D552:G552"/>
    <mergeCell ref="D624:G624"/>
    <mergeCell ref="E631:H631"/>
    <mergeCell ref="D602:G602"/>
    <mergeCell ref="E610:H610"/>
    <mergeCell ref="D613:G613"/>
    <mergeCell ref="E621:H621"/>
    <mergeCell ref="E559:H559"/>
    <mergeCell ref="D593:G593"/>
    <mergeCell ref="E599:H599"/>
    <mergeCell ref="D562:G562"/>
    <mergeCell ref="E569:H569"/>
    <mergeCell ref="D572:G572"/>
    <mergeCell ref="E579:H579"/>
    <mergeCell ref="D582:G582"/>
    <mergeCell ref="E590:H590"/>
    <mergeCell ref="E710:H710"/>
    <mergeCell ref="D713:G713"/>
    <mergeCell ref="E722:H722"/>
    <mergeCell ref="D656:G656"/>
    <mergeCell ref="E665:H665"/>
    <mergeCell ref="D668:G668"/>
    <mergeCell ref="E680:H680"/>
    <mergeCell ref="D683:G683"/>
    <mergeCell ref="E695:H695"/>
    <mergeCell ref="D698:G698"/>
    <mergeCell ref="E891:H891"/>
    <mergeCell ref="D894:G894"/>
    <mergeCell ref="E903:H903"/>
    <mergeCell ref="D826:G826"/>
    <mergeCell ref="E842:H842"/>
    <mergeCell ref="D845:G845"/>
    <mergeCell ref="E860:H860"/>
    <mergeCell ref="D863:G863"/>
    <mergeCell ref="E878:H878"/>
    <mergeCell ref="D881:G881"/>
    <mergeCell ref="D906:G906"/>
    <mergeCell ref="E914:H914"/>
    <mergeCell ref="D917:G917"/>
    <mergeCell ref="E926:H926"/>
    <mergeCell ref="D929:G929"/>
    <mergeCell ref="E938:H938"/>
    <mergeCell ref="D941:G941"/>
    <mergeCell ref="E949:H949"/>
    <mergeCell ref="D952:G952"/>
    <mergeCell ref="E960:H960"/>
    <mergeCell ref="D963:G963"/>
    <mergeCell ref="E971:H971"/>
    <mergeCell ref="D974:G974"/>
    <mergeCell ref="E983:H983"/>
    <mergeCell ref="D986:G986"/>
    <mergeCell ref="E994:H994"/>
    <mergeCell ref="D997:G997"/>
    <mergeCell ref="E1006:H1006"/>
    <mergeCell ref="D1009:G1009"/>
    <mergeCell ref="E1018:H1018"/>
    <mergeCell ref="D1021:G1021"/>
    <mergeCell ref="E1029:H1029"/>
    <mergeCell ref="D1032:G1032"/>
    <mergeCell ref="E1040:H1040"/>
    <mergeCell ref="D1043:G1043"/>
    <mergeCell ref="E1052:H1052"/>
    <mergeCell ref="D1055:G1055"/>
    <mergeCell ref="E1062:H1062"/>
    <mergeCell ref="D1065:G1065"/>
    <mergeCell ref="E1072:H1072"/>
    <mergeCell ref="D1075:G1075"/>
    <mergeCell ref="E1083:H1083"/>
    <mergeCell ref="D1086:G1086"/>
    <mergeCell ref="E1093:H1093"/>
    <mergeCell ref="D1096:G1096"/>
    <mergeCell ref="E1104:H1104"/>
    <mergeCell ref="D1107:G1107"/>
    <mergeCell ref="E1115:H1115"/>
    <mergeCell ref="D1118:G1118"/>
    <mergeCell ref="E1124:H1124"/>
    <mergeCell ref="D1127:G1127"/>
    <mergeCell ref="E1135:H1135"/>
    <mergeCell ref="D1138:G1138"/>
    <mergeCell ref="E1149:H1149"/>
    <mergeCell ref="D1152:G1152"/>
    <mergeCell ref="E1160:H1160"/>
    <mergeCell ref="D1163:G1163"/>
    <mergeCell ref="E1170:H1170"/>
    <mergeCell ref="D1173:G1173"/>
    <mergeCell ref="E1181:H1181"/>
    <mergeCell ref="D1184:G1184"/>
    <mergeCell ref="E1192:H1192"/>
    <mergeCell ref="D1195:G1195"/>
    <mergeCell ref="E1203:H1203"/>
    <mergeCell ref="D1206:G1206"/>
    <mergeCell ref="E1214:H1214"/>
    <mergeCell ref="D1217:G1217"/>
    <mergeCell ref="E1225:H1225"/>
    <mergeCell ref="D1228:G1228"/>
    <mergeCell ref="E1524:H1524"/>
    <mergeCell ref="D1527:G1527"/>
    <mergeCell ref="D1467:G1467"/>
    <mergeCell ref="E1476:H1476"/>
    <mergeCell ref="D1479:G1479"/>
    <mergeCell ref="E1488:H1488"/>
    <mergeCell ref="D1491:G1491"/>
    <mergeCell ref="E1500:H1500"/>
    <mergeCell ref="D1503:G1503"/>
    <mergeCell ref="E1512:H1512"/>
    <mergeCell ref="D1515:G1515"/>
    <mergeCell ref="E1236:H1236"/>
    <mergeCell ref="D1239:G1239"/>
    <mergeCell ref="E1247:H1247"/>
    <mergeCell ref="D1250:G1250"/>
    <mergeCell ref="E1258:H1258"/>
    <mergeCell ref="D1261:G1261"/>
    <mergeCell ref="E1269:H1269"/>
    <mergeCell ref="D1272:G1272"/>
    <mergeCell ref="E1613:H1613"/>
    <mergeCell ref="D1560:G1560"/>
    <mergeCell ref="E1568:H1568"/>
    <mergeCell ref="D1571:G1571"/>
    <mergeCell ref="E1582:H1582"/>
    <mergeCell ref="D1585:G1585"/>
    <mergeCell ref="E1593:H1593"/>
    <mergeCell ref="D1596:G1596"/>
    <mergeCell ref="E1603:H1603"/>
    <mergeCell ref="D1606:G1606"/>
  </mergeCells>
  <conditionalFormatting sqref="A13:A16 A235:A241 A262:A270 A299:A305 A411:A414 A538:A546 A605:A607 A616:A618 A671:A677 A716:A719 A728:A732 A1322:A1331 A1362:A1369">
    <cfRule type="containsText" dxfId="756" priority="1177" operator="containsText" text="SELECIONAR FONTE">
      <formula>NOT(ISERROR(SEARCH("SELECIONAR FONTE",A13)))</formula>
    </cfRule>
  </conditionalFormatting>
  <conditionalFormatting sqref="A25:A29">
    <cfRule type="containsText" dxfId="755" priority="1171" operator="containsText" text="SELECIONAR FONTE">
      <formula>NOT(ISERROR(SEARCH("SELECIONAR FONTE",A25)))</formula>
    </cfRule>
  </conditionalFormatting>
  <conditionalFormatting sqref="A38:A40">
    <cfRule type="containsText" dxfId="754" priority="1165" operator="containsText" text="SELECIONAR FONTE">
      <formula>NOT(ISERROR(SEARCH("SELECIONAR FONTE",A38)))</formula>
    </cfRule>
  </conditionalFormatting>
  <conditionalFormatting sqref="A49:A50">
    <cfRule type="containsText" dxfId="753" priority="1159" operator="containsText" text="SELECIONAR FONTE">
      <formula>NOT(ISERROR(SEARCH("SELECIONAR FONTE",A49)))</formula>
    </cfRule>
  </conditionalFormatting>
  <conditionalFormatting sqref="A59:A69">
    <cfRule type="containsText" dxfId="752" priority="1152" operator="containsText" text="SELECIONAR FONTE">
      <formula>NOT(ISERROR(SEARCH("SELECIONAR FONTE",A59)))</formula>
    </cfRule>
  </conditionalFormatting>
  <conditionalFormatting sqref="A78:A90">
    <cfRule type="containsText" dxfId="751" priority="1131" operator="containsText" text="SELECIONAR FONTE">
      <formula>NOT(ISERROR(SEARCH("SELECIONAR FONTE",A78)))</formula>
    </cfRule>
  </conditionalFormatting>
  <conditionalFormatting sqref="A99:A113">
    <cfRule type="containsText" dxfId="750" priority="1140" operator="containsText" text="SELECIONAR FONTE">
      <formula>NOT(ISERROR(SEARCH("SELECIONAR FONTE",A99)))</formula>
    </cfRule>
  </conditionalFormatting>
  <conditionalFormatting sqref="A122:A129">
    <cfRule type="containsText" dxfId="749" priority="50" operator="containsText" text="SELECIONAR FONTE">
      <formula>NOT(ISERROR(SEARCH("SELECIONAR FONTE",A122)))</formula>
    </cfRule>
  </conditionalFormatting>
  <conditionalFormatting sqref="A138:A139">
    <cfRule type="containsText" dxfId="748" priority="1110" operator="containsText" text="SELECIONAR FONTE">
      <formula>NOT(ISERROR(SEARCH("SELECIONAR FONTE",A138)))</formula>
    </cfRule>
  </conditionalFormatting>
  <conditionalFormatting sqref="A148:A154">
    <cfRule type="containsText" dxfId="747" priority="1104" operator="containsText" text="SELECIONAR FONTE">
      <formula>NOT(ISERROR(SEARCH("SELECIONAR FONTE",A148)))</formula>
    </cfRule>
  </conditionalFormatting>
  <conditionalFormatting sqref="A163">
    <cfRule type="containsText" dxfId="746" priority="1098" operator="containsText" text="SELECIONAR FONTE">
      <formula>NOT(ISERROR(SEARCH("SELECIONAR FONTE",A163)))</formula>
    </cfRule>
  </conditionalFormatting>
  <conditionalFormatting sqref="A172:A177">
    <cfRule type="containsText" dxfId="745" priority="1092" operator="containsText" text="SELECIONAR FONTE">
      <formula>NOT(ISERROR(SEARCH("SELECIONAR FONTE",A172)))</formula>
    </cfRule>
  </conditionalFormatting>
  <conditionalFormatting sqref="A186">
    <cfRule type="containsText" dxfId="744" priority="1086" operator="containsText" text="SELECIONAR FONTE">
      <formula>NOT(ISERROR(SEARCH("SELECIONAR FONTE",A186)))</formula>
    </cfRule>
  </conditionalFormatting>
  <conditionalFormatting sqref="A195">
    <cfRule type="containsText" dxfId="743" priority="1080" operator="containsText" text="SELECIONAR FONTE">
      <formula>NOT(ISERROR(SEARCH("SELECIONAR FONTE",A195)))</formula>
    </cfRule>
  </conditionalFormatting>
  <conditionalFormatting sqref="A204">
    <cfRule type="containsText" dxfId="742" priority="1074" operator="containsText" text="SELECIONAR FONTE">
      <formula>NOT(ISERROR(SEARCH("SELECIONAR FONTE",A204)))</formula>
    </cfRule>
  </conditionalFormatting>
  <conditionalFormatting sqref="A213">
    <cfRule type="containsText" dxfId="741" priority="1068" operator="containsText" text="SELECIONAR FONTE">
      <formula>NOT(ISERROR(SEARCH("SELECIONAR FONTE",A213)))</formula>
    </cfRule>
  </conditionalFormatting>
  <conditionalFormatting sqref="A222:A226">
    <cfRule type="containsText" dxfId="740" priority="1056" operator="containsText" text="SELECIONAR FONTE">
      <formula>NOT(ISERROR(SEARCH("SELECIONAR FONTE",A222)))</formula>
    </cfRule>
  </conditionalFormatting>
  <conditionalFormatting sqref="A250:A253">
    <cfRule type="containsText" dxfId="739" priority="1044" operator="containsText" text="SELECIONAR FONTE">
      <formula>NOT(ISERROR(SEARCH("SELECIONAR FONTE",A250)))</formula>
    </cfRule>
  </conditionalFormatting>
  <conditionalFormatting sqref="A279:A280">
    <cfRule type="containsText" dxfId="738" priority="1032" operator="containsText" text="SELECIONAR FONTE">
      <formula>NOT(ISERROR(SEARCH("SELECIONAR FONTE",A279)))</formula>
    </cfRule>
  </conditionalFormatting>
  <conditionalFormatting sqref="A289:A290">
    <cfRule type="containsText" dxfId="737" priority="1018" operator="containsText" text="SELECIONAR FONTE">
      <formula>NOT(ISERROR(SEARCH("SELECIONAR FONTE",A289)))</formula>
    </cfRule>
  </conditionalFormatting>
  <conditionalFormatting sqref="A314:A316">
    <cfRule type="containsText" dxfId="736" priority="1012" operator="containsText" text="SELECIONAR FONTE">
      <formula>NOT(ISERROR(SEARCH("SELECIONAR FONTE",A314)))</formula>
    </cfRule>
  </conditionalFormatting>
  <conditionalFormatting sqref="A325:A331">
    <cfRule type="containsText" dxfId="735" priority="1006" operator="containsText" text="SELECIONAR FONTE">
      <formula>NOT(ISERROR(SEARCH("SELECIONAR FONTE",A325)))</formula>
    </cfRule>
  </conditionalFormatting>
  <conditionalFormatting sqref="A340:A346">
    <cfRule type="containsText" dxfId="734" priority="987" operator="containsText" text="SELECIONAR FONTE">
      <formula>NOT(ISERROR(SEARCH("SELECIONAR FONTE",A340)))</formula>
    </cfRule>
  </conditionalFormatting>
  <conditionalFormatting sqref="A355:A361">
    <cfRule type="containsText" dxfId="733" priority="974" operator="containsText" text="SELECIONAR FONTE">
      <formula>NOT(ISERROR(SEARCH("SELECIONAR FONTE",A355)))</formula>
    </cfRule>
  </conditionalFormatting>
  <conditionalFormatting sqref="A370:A376">
    <cfRule type="containsText" dxfId="732" priority="959" operator="containsText" text="SELECIONAR FONTE">
      <formula>NOT(ISERROR(SEARCH("SELECIONAR FONTE",A370)))</formula>
    </cfRule>
  </conditionalFormatting>
  <conditionalFormatting sqref="A385:A391">
    <cfRule type="containsText" dxfId="731" priority="944" operator="containsText" text="SELECIONAR FONTE">
      <formula>NOT(ISERROR(SEARCH("SELECIONAR FONTE",A385)))</formula>
    </cfRule>
  </conditionalFormatting>
  <conditionalFormatting sqref="A400:A402">
    <cfRule type="containsText" dxfId="730" priority="934" operator="containsText" text="SELECIONAR FONTE">
      <formula>NOT(ISERROR(SEARCH("SELECIONAR FONTE",A400)))</formula>
    </cfRule>
  </conditionalFormatting>
  <conditionalFormatting sqref="A423:A429">
    <cfRule type="containsText" dxfId="729" priority="915" operator="containsText" text="SELECIONAR FONTE">
      <formula>NOT(ISERROR(SEARCH("SELECIONAR FONTE",A423)))</formula>
    </cfRule>
  </conditionalFormatting>
  <conditionalFormatting sqref="A438:A440">
    <cfRule type="containsText" dxfId="728" priority="916" operator="containsText" text="SELECIONAR FONTE">
      <formula>NOT(ISERROR(SEARCH("SELECIONAR FONTE",A438)))</formula>
    </cfRule>
  </conditionalFormatting>
  <conditionalFormatting sqref="A449:A451">
    <cfRule type="containsText" dxfId="727" priority="899" operator="containsText" text="SELECIONAR FONTE">
      <formula>NOT(ISERROR(SEARCH("SELECIONAR FONTE",A449)))</formula>
    </cfRule>
  </conditionalFormatting>
  <conditionalFormatting sqref="A460:A467">
    <cfRule type="containsText" dxfId="726" priority="890" operator="containsText" text="SELECIONAR FONTE">
      <formula>NOT(ISERROR(SEARCH("SELECIONAR FONTE",A460)))</formula>
    </cfRule>
  </conditionalFormatting>
  <conditionalFormatting sqref="A476:A479">
    <cfRule type="containsText" dxfId="725" priority="893" operator="containsText" text="SELECIONAR FONTE">
      <formula>NOT(ISERROR(SEARCH("SELECIONAR FONTE",A476)))</formula>
    </cfRule>
  </conditionalFormatting>
  <conditionalFormatting sqref="A488:A492">
    <cfRule type="containsText" dxfId="724" priority="884" operator="containsText" text="SELECIONAR FONTE">
      <formula>NOT(ISERROR(SEARCH("SELECIONAR FONTE",A488)))</formula>
    </cfRule>
  </conditionalFormatting>
  <conditionalFormatting sqref="A501:A504">
    <cfRule type="containsText" dxfId="723" priority="878" operator="containsText" text="SELECIONAR FONTE">
      <formula>NOT(ISERROR(SEARCH("SELECIONAR FONTE",A501)))</formula>
    </cfRule>
  </conditionalFormatting>
  <conditionalFormatting sqref="A513:A516">
    <cfRule type="containsText" dxfId="722" priority="866" operator="containsText" text="SELECIONAR FONTE">
      <formula>NOT(ISERROR(SEARCH("SELECIONAR FONTE",A513)))</formula>
    </cfRule>
  </conditionalFormatting>
  <conditionalFormatting sqref="A525:A529">
    <cfRule type="containsText" dxfId="721" priority="860" operator="containsText" text="SELECIONAR FONTE">
      <formula>NOT(ISERROR(SEARCH("SELECIONAR FONTE",A525)))</formula>
    </cfRule>
  </conditionalFormatting>
  <conditionalFormatting sqref="A555:A556">
    <cfRule type="containsText" dxfId="720" priority="842" operator="containsText" text="SELECIONAR FONTE">
      <formula>NOT(ISERROR(SEARCH("SELECIONAR FONTE",A555)))</formula>
    </cfRule>
  </conditionalFormatting>
  <conditionalFormatting sqref="A565:A566">
    <cfRule type="containsText" dxfId="719" priority="830" operator="containsText" text="SELECIONAR FONTE">
      <formula>NOT(ISERROR(SEARCH("SELECIONAR FONTE",A565)))</formula>
    </cfRule>
  </conditionalFormatting>
  <conditionalFormatting sqref="A575:A576">
    <cfRule type="containsText" dxfId="718" priority="824" operator="containsText" text="SELECIONAR FONTE">
      <formula>NOT(ISERROR(SEARCH("SELECIONAR FONTE",A575)))</formula>
    </cfRule>
  </conditionalFormatting>
  <conditionalFormatting sqref="A585:A587">
    <cfRule type="containsText" dxfId="717" priority="818" operator="containsText" text="SELECIONAR FONTE">
      <formula>NOT(ISERROR(SEARCH("SELECIONAR FONTE",A585)))</formula>
    </cfRule>
  </conditionalFormatting>
  <conditionalFormatting sqref="A596">
    <cfRule type="containsText" dxfId="716" priority="836" operator="containsText" text="SELECIONAR FONTE">
      <formula>NOT(ISERROR(SEARCH("SELECIONAR FONTE",A596)))</formula>
    </cfRule>
  </conditionalFormatting>
  <conditionalFormatting sqref="A627:A628">
    <cfRule type="containsText" dxfId="715" priority="794" operator="containsText" text="SELECIONAR FONTE">
      <formula>NOT(ISERROR(SEARCH("SELECIONAR FONTE",A627)))</formula>
    </cfRule>
  </conditionalFormatting>
  <conditionalFormatting sqref="A637:A639">
    <cfRule type="containsText" dxfId="714" priority="788" operator="containsText" text="SELECIONAR FONTE">
      <formula>NOT(ISERROR(SEARCH("SELECIONAR FONTE",A637)))</formula>
    </cfRule>
  </conditionalFormatting>
  <conditionalFormatting sqref="A648:A650">
    <cfRule type="containsText" dxfId="713" priority="772" operator="containsText" text="SELECIONAR FONTE">
      <formula>NOT(ISERROR(SEARCH("SELECIONAR FONTE",A648)))</formula>
    </cfRule>
  </conditionalFormatting>
  <conditionalFormatting sqref="A659:A662">
    <cfRule type="containsText" dxfId="712" priority="756" operator="containsText" text="SELECIONAR FONTE">
      <formula>NOT(ISERROR(SEARCH("SELECIONAR FONTE",A659)))</formula>
    </cfRule>
  </conditionalFormatting>
  <conditionalFormatting sqref="A686:A692">
    <cfRule type="containsText" dxfId="711" priority="737" operator="containsText" text="SELECIONAR FONTE">
      <formula>NOT(ISERROR(SEARCH("SELECIONAR FONTE",A686)))</formula>
    </cfRule>
  </conditionalFormatting>
  <conditionalFormatting sqref="A701:A707">
    <cfRule type="containsText" dxfId="710" priority="720" operator="containsText" text="SELECIONAR FONTE">
      <formula>NOT(ISERROR(SEARCH("SELECIONAR FONTE",A701)))</formula>
    </cfRule>
  </conditionalFormatting>
  <conditionalFormatting sqref="A741:A745">
    <cfRule type="containsText" dxfId="709" priority="701" operator="containsText" text="SELECIONAR FONTE">
      <formula>NOT(ISERROR(SEARCH("SELECIONAR FONTE",A741)))</formula>
    </cfRule>
  </conditionalFormatting>
  <conditionalFormatting sqref="A754:A757">
    <cfRule type="containsText" dxfId="708" priority="692" operator="containsText" text="SELECIONAR FONTE">
      <formula>NOT(ISERROR(SEARCH("SELECIONAR FONTE",A754)))</formula>
    </cfRule>
  </conditionalFormatting>
  <conditionalFormatting sqref="A766">
    <cfRule type="containsText" dxfId="707" priority="684" operator="containsText" text="SELECIONAR FONTE">
      <formula>NOT(ISERROR(SEARCH("SELECIONAR FONTE",A766)))</formula>
    </cfRule>
  </conditionalFormatting>
  <conditionalFormatting sqref="A775">
    <cfRule type="containsText" dxfId="706" priority="678" operator="containsText" text="SELECIONAR FONTE">
      <formula>NOT(ISERROR(SEARCH("SELECIONAR FONTE",A775)))</formula>
    </cfRule>
  </conditionalFormatting>
  <conditionalFormatting sqref="A784">
    <cfRule type="containsText" dxfId="705" priority="672" operator="containsText" text="SELECIONAR FONTE">
      <formula>NOT(ISERROR(SEARCH("SELECIONAR FONTE",A784)))</formula>
    </cfRule>
  </conditionalFormatting>
  <conditionalFormatting sqref="A793">
    <cfRule type="containsText" dxfId="704" priority="664" operator="containsText" text="SELECIONAR FONTE">
      <formula>NOT(ISERROR(SEARCH("SELECIONAR FONTE",A793)))</formula>
    </cfRule>
  </conditionalFormatting>
  <conditionalFormatting sqref="A802:A808">
    <cfRule type="containsText" dxfId="703" priority="658" operator="containsText" text="SELECIONAR FONTE">
      <formula>NOT(ISERROR(SEARCH("SELECIONAR FONTE",A802)))</formula>
    </cfRule>
  </conditionalFormatting>
  <conditionalFormatting sqref="A817:A820">
    <cfRule type="containsText" dxfId="702" priority="652" operator="containsText" text="SELECIONAR FONTE">
      <formula>NOT(ISERROR(SEARCH("SELECIONAR FONTE",A817)))</formula>
    </cfRule>
  </conditionalFormatting>
  <conditionalFormatting sqref="A829:A839">
    <cfRule type="containsText" dxfId="701" priority="557" operator="containsText" text="SELECIONAR FONTE">
      <formula>NOT(ISERROR(SEARCH("SELECIONAR FONTE",A829)))</formula>
    </cfRule>
  </conditionalFormatting>
  <conditionalFormatting sqref="A848:A857">
    <cfRule type="containsText" dxfId="700" priority="545" operator="containsText" text="SELECIONAR FONTE">
      <formula>NOT(ISERROR(SEARCH("SELECIONAR FONTE",A848)))</formula>
    </cfRule>
  </conditionalFormatting>
  <conditionalFormatting sqref="A866:A875">
    <cfRule type="containsText" dxfId="699" priority="521" operator="containsText" text="SELECIONAR FONTE">
      <formula>NOT(ISERROR(SEARCH("SELECIONAR FONTE",A866)))</formula>
    </cfRule>
  </conditionalFormatting>
  <conditionalFormatting sqref="A884:A888">
    <cfRule type="containsText" dxfId="698" priority="527" operator="containsText" text="SELECIONAR FONTE">
      <formula>NOT(ISERROR(SEARCH("SELECIONAR FONTE",A884)))</formula>
    </cfRule>
  </conditionalFormatting>
  <conditionalFormatting sqref="A897:A900">
    <cfRule type="containsText" dxfId="697" priority="516" operator="containsText" text="SELECIONAR FONTE">
      <formula>NOT(ISERROR(SEARCH("SELECIONAR FONTE",A897)))</formula>
    </cfRule>
  </conditionalFormatting>
  <conditionalFormatting sqref="A909:A911">
    <cfRule type="containsText" dxfId="696" priority="510" operator="containsText" text="SELECIONAR FONTE">
      <formula>NOT(ISERROR(SEARCH("SELECIONAR FONTE",A909)))</formula>
    </cfRule>
  </conditionalFormatting>
  <conditionalFormatting sqref="A920:A923">
    <cfRule type="containsText" dxfId="695" priority="498" operator="containsText" text="SELECIONAR FONTE">
      <formula>NOT(ISERROR(SEARCH("SELECIONAR FONTE",A920)))</formula>
    </cfRule>
  </conditionalFormatting>
  <conditionalFormatting sqref="A932:A935">
    <cfRule type="containsText" dxfId="694" priority="481" operator="containsText" text="SELECIONAR FONTE">
      <formula>NOT(ISERROR(SEARCH("SELECIONAR FONTE",A932)))</formula>
    </cfRule>
  </conditionalFormatting>
  <conditionalFormatting sqref="A944:A946">
    <cfRule type="containsText" dxfId="693" priority="473" operator="containsText" text="SELECIONAR FONTE">
      <formula>NOT(ISERROR(SEARCH("SELECIONAR FONTE",A944)))</formula>
    </cfRule>
  </conditionalFormatting>
  <conditionalFormatting sqref="A955:A957">
    <cfRule type="containsText" dxfId="692" priority="465" operator="containsText" text="SELECIONAR FONTE">
      <formula>NOT(ISERROR(SEARCH("SELECIONAR FONTE",A955)))</formula>
    </cfRule>
  </conditionalFormatting>
  <conditionalFormatting sqref="A966:A968">
    <cfRule type="containsText" dxfId="691" priority="455" operator="containsText" text="SELECIONAR FONTE">
      <formula>NOT(ISERROR(SEARCH("SELECIONAR FONTE",A966)))</formula>
    </cfRule>
  </conditionalFormatting>
  <conditionalFormatting sqref="A977:A980">
    <cfRule type="containsText" dxfId="690" priority="447" operator="containsText" text="SELECIONAR FONTE">
      <formula>NOT(ISERROR(SEARCH("SELECIONAR FONTE",A977)))</formula>
    </cfRule>
  </conditionalFormatting>
  <conditionalFormatting sqref="A989:A991">
    <cfRule type="containsText" dxfId="689" priority="439" operator="containsText" text="SELECIONAR FONTE">
      <formula>NOT(ISERROR(SEARCH("SELECIONAR FONTE",A989)))</formula>
    </cfRule>
  </conditionalFormatting>
  <conditionalFormatting sqref="A1000:A1003">
    <cfRule type="containsText" dxfId="688" priority="431" operator="containsText" text="SELECIONAR FONTE">
      <formula>NOT(ISERROR(SEARCH("SELECIONAR FONTE",A1000)))</formula>
    </cfRule>
  </conditionalFormatting>
  <conditionalFormatting sqref="A1012:A1015">
    <cfRule type="containsText" dxfId="687" priority="421" operator="containsText" text="SELECIONAR FONTE">
      <formula>NOT(ISERROR(SEARCH("SELECIONAR FONTE",A1012)))</formula>
    </cfRule>
  </conditionalFormatting>
  <conditionalFormatting sqref="A1024:A1026">
    <cfRule type="containsText" dxfId="686" priority="413" operator="containsText" text="SELECIONAR FONTE">
      <formula>NOT(ISERROR(SEARCH("SELECIONAR FONTE",A1024)))</formula>
    </cfRule>
  </conditionalFormatting>
  <conditionalFormatting sqref="A1035:A1037">
    <cfRule type="containsText" dxfId="685" priority="405" operator="containsText" text="SELECIONAR FONTE">
      <formula>NOT(ISERROR(SEARCH("SELECIONAR FONTE",A1035)))</formula>
    </cfRule>
  </conditionalFormatting>
  <conditionalFormatting sqref="A1046:A1049">
    <cfRule type="containsText" dxfId="684" priority="397" operator="containsText" text="SELECIONAR FONTE">
      <formula>NOT(ISERROR(SEARCH("SELECIONAR FONTE",A1046)))</formula>
    </cfRule>
  </conditionalFormatting>
  <conditionalFormatting sqref="A1058:A1059">
    <cfRule type="containsText" dxfId="683" priority="389" operator="containsText" text="SELECIONAR FONTE">
      <formula>NOT(ISERROR(SEARCH("SELECIONAR FONTE",A1058)))</formula>
    </cfRule>
  </conditionalFormatting>
  <conditionalFormatting sqref="A1068:A1069">
    <cfRule type="containsText" dxfId="682" priority="381" operator="containsText" text="SELECIONAR FONTE">
      <formula>NOT(ISERROR(SEARCH("SELECIONAR FONTE",A1068)))</formula>
    </cfRule>
  </conditionalFormatting>
  <conditionalFormatting sqref="A1078:A1080">
    <cfRule type="containsText" dxfId="681" priority="373" operator="containsText" text="SELECIONAR FONTE">
      <formula>NOT(ISERROR(SEARCH("SELECIONAR FONTE",A1078)))</formula>
    </cfRule>
  </conditionalFormatting>
  <conditionalFormatting sqref="A1089:A1090">
    <cfRule type="containsText" dxfId="680" priority="365" operator="containsText" text="SELECIONAR FONTE">
      <formula>NOT(ISERROR(SEARCH("SELECIONAR FONTE",A1089)))</formula>
    </cfRule>
  </conditionalFormatting>
  <conditionalFormatting sqref="A1099:A1101">
    <cfRule type="containsText" dxfId="679" priority="357" operator="containsText" text="SELECIONAR FONTE">
      <formula>NOT(ISERROR(SEARCH("SELECIONAR FONTE",A1099)))</formula>
    </cfRule>
  </conditionalFormatting>
  <conditionalFormatting sqref="A1110:A1112">
    <cfRule type="containsText" dxfId="678" priority="349" operator="containsText" text="SELECIONAR FONTE">
      <formula>NOT(ISERROR(SEARCH("SELECIONAR FONTE",A1110)))</formula>
    </cfRule>
  </conditionalFormatting>
  <conditionalFormatting sqref="A1121">
    <cfRule type="containsText" dxfId="677" priority="352" operator="containsText" text="SELECIONAR FONTE">
      <formula>NOT(ISERROR(SEARCH("SELECIONAR FONTE",A1121)))</formula>
    </cfRule>
  </conditionalFormatting>
  <conditionalFormatting sqref="A1130:A1132">
    <cfRule type="containsText" dxfId="676" priority="335" operator="containsText" text="SELECIONAR FONTE">
      <formula>NOT(ISERROR(SEARCH("SELECIONAR FONTE",A1130)))</formula>
    </cfRule>
  </conditionalFormatting>
  <conditionalFormatting sqref="A1141:A1146">
    <cfRule type="containsText" dxfId="675" priority="338" operator="containsText" text="SELECIONAR FONTE">
      <formula>NOT(ISERROR(SEARCH("SELECIONAR FONTE",A1141)))</formula>
    </cfRule>
  </conditionalFormatting>
  <conditionalFormatting sqref="A1155:A1157">
    <cfRule type="containsText" dxfId="674" priority="330" operator="containsText" text="SELECIONAR FONTE">
      <formula>NOT(ISERROR(SEARCH("SELECIONAR FONTE",A1155)))</formula>
    </cfRule>
  </conditionalFormatting>
  <conditionalFormatting sqref="A1166:A1167">
    <cfRule type="containsText" dxfId="673" priority="314" operator="containsText" text="SELECIONAR FONTE">
      <formula>NOT(ISERROR(SEARCH("SELECIONAR FONTE",A1166)))</formula>
    </cfRule>
  </conditionalFormatting>
  <conditionalFormatting sqref="A1176:A1178">
    <cfRule type="containsText" dxfId="672" priority="306" operator="containsText" text="SELECIONAR FONTE">
      <formula>NOT(ISERROR(SEARCH("SELECIONAR FONTE",A1176)))</formula>
    </cfRule>
  </conditionalFormatting>
  <conditionalFormatting sqref="A1187:A1189">
    <cfRule type="containsText" dxfId="671" priority="298" operator="containsText" text="SELECIONAR FONTE">
      <formula>NOT(ISERROR(SEARCH("SELECIONAR FONTE",A1187)))</formula>
    </cfRule>
  </conditionalFormatting>
  <conditionalFormatting sqref="A1198:A1200">
    <cfRule type="containsText" dxfId="670" priority="302" operator="containsText" text="SELECIONAR FONTE">
      <formula>NOT(ISERROR(SEARCH("SELECIONAR FONTE",A1198)))</formula>
    </cfRule>
  </conditionalFormatting>
  <conditionalFormatting sqref="A1209:A1211">
    <cfRule type="containsText" dxfId="669" priority="284" operator="containsText" text="SELECIONAR FONTE">
      <formula>NOT(ISERROR(SEARCH("SELECIONAR FONTE",A1209)))</formula>
    </cfRule>
  </conditionalFormatting>
  <conditionalFormatting sqref="A1220:A1222">
    <cfRule type="containsText" dxfId="668" priority="279" operator="containsText" text="SELECIONAR FONTE">
      <formula>NOT(ISERROR(SEARCH("SELECIONAR FONTE",A1220)))</formula>
    </cfRule>
  </conditionalFormatting>
  <conditionalFormatting sqref="A1231:A1233">
    <cfRule type="containsText" dxfId="667" priority="269" operator="containsText" text="SELECIONAR FONTE">
      <formula>NOT(ISERROR(SEARCH("SELECIONAR FONTE",A1231)))</formula>
    </cfRule>
  </conditionalFormatting>
  <conditionalFormatting sqref="A1242:A1244">
    <cfRule type="containsText" dxfId="666" priority="264" operator="containsText" text="SELECIONAR FONTE">
      <formula>NOT(ISERROR(SEARCH("SELECIONAR FONTE",A1242)))</formula>
    </cfRule>
  </conditionalFormatting>
  <conditionalFormatting sqref="A1253:A1255">
    <cfRule type="containsText" dxfId="665" priority="254" operator="containsText" text="SELECIONAR FONTE">
      <formula>NOT(ISERROR(SEARCH("SELECIONAR FONTE",A1253)))</formula>
    </cfRule>
  </conditionalFormatting>
  <conditionalFormatting sqref="A1264:A1266">
    <cfRule type="containsText" dxfId="664" priority="249" operator="containsText" text="SELECIONAR FONTE">
      <formula>NOT(ISERROR(SEARCH("SELECIONAR FONTE",A1264)))</formula>
    </cfRule>
  </conditionalFormatting>
  <conditionalFormatting sqref="A1275:A1277">
    <cfRule type="containsText" dxfId="663" priority="239" operator="containsText" text="SELECIONAR FONTE">
      <formula>NOT(ISERROR(SEARCH("SELECIONAR FONTE",A1275)))</formula>
    </cfRule>
  </conditionalFormatting>
  <conditionalFormatting sqref="A1286:A1288">
    <cfRule type="containsText" dxfId="662" priority="230" operator="containsText" text="SELECIONAR FONTE">
      <formula>NOT(ISERROR(SEARCH("SELECIONAR FONTE",A1286)))</formula>
    </cfRule>
  </conditionalFormatting>
  <conditionalFormatting sqref="A1297:A1302">
    <cfRule type="containsText" dxfId="661" priority="234" operator="containsText" text="SELECIONAR FONTE">
      <formula>NOT(ISERROR(SEARCH("SELECIONAR FONTE",A1297)))</formula>
    </cfRule>
  </conditionalFormatting>
  <conditionalFormatting sqref="A1311:A1313">
    <cfRule type="containsText" dxfId="660" priority="226" operator="containsText" text="SELECIONAR FONTE">
      <formula>NOT(ISERROR(SEARCH("SELECIONAR FONTE",A1311)))</formula>
    </cfRule>
  </conditionalFormatting>
  <conditionalFormatting sqref="A1340:A1343">
    <cfRule type="containsText" dxfId="659" priority="214" operator="containsText" text="SELECIONAR FONTE">
      <formula>NOT(ISERROR(SEARCH("SELECIONAR FONTE",A1340)))</formula>
    </cfRule>
  </conditionalFormatting>
  <conditionalFormatting sqref="A1352:A1353">
    <cfRule type="containsText" dxfId="658" priority="208" operator="containsText" text="SELECIONAR FONTE">
      <formula>NOT(ISERROR(SEARCH("SELECIONAR FONTE",A1352)))</formula>
    </cfRule>
  </conditionalFormatting>
  <conditionalFormatting sqref="A1378:A1383">
    <cfRule type="containsText" dxfId="657" priority="196" operator="containsText" text="SELECIONAR FONTE">
      <formula>NOT(ISERROR(SEARCH("SELECIONAR FONTE",A1378)))</formula>
    </cfRule>
  </conditionalFormatting>
  <conditionalFormatting sqref="A1392">
    <cfRule type="containsText" dxfId="656" priority="179" operator="containsText" text="SELECIONAR FONTE">
      <formula>NOT(ISERROR(SEARCH("SELECIONAR FONTE",A1392)))</formula>
    </cfRule>
  </conditionalFormatting>
  <conditionalFormatting sqref="A1401">
    <cfRule type="containsText" dxfId="655" priority="173" operator="containsText" text="SELECIONAR FONTE">
      <formula>NOT(ISERROR(SEARCH("SELECIONAR FONTE",A1401)))</formula>
    </cfRule>
  </conditionalFormatting>
  <conditionalFormatting sqref="A1410:A1413">
    <cfRule type="containsText" dxfId="654" priority="167" operator="containsText" text="SELECIONAR FONTE">
      <formula>NOT(ISERROR(SEARCH("SELECIONAR FONTE",A1410)))</formula>
    </cfRule>
  </conditionalFormatting>
  <conditionalFormatting sqref="A1422:A1425">
    <cfRule type="containsText" dxfId="653" priority="150" operator="containsText" text="SELECIONAR FONTE">
      <formula>NOT(ISERROR(SEARCH("SELECIONAR FONTE",A1422)))</formula>
    </cfRule>
  </conditionalFormatting>
  <conditionalFormatting sqref="A1434:A1437">
    <cfRule type="containsText" dxfId="652" priority="141" operator="containsText" text="SELECIONAR FONTE">
      <formula>NOT(ISERROR(SEARCH("SELECIONAR FONTE",A1434)))</formula>
    </cfRule>
  </conditionalFormatting>
  <conditionalFormatting sqref="A1446:A1449">
    <cfRule type="containsText" dxfId="651" priority="132" operator="containsText" text="SELECIONAR FONTE">
      <formula>NOT(ISERROR(SEARCH("SELECIONAR FONTE",A1446)))</formula>
    </cfRule>
  </conditionalFormatting>
  <conditionalFormatting sqref="A1458:A1461">
    <cfRule type="containsText" dxfId="650" priority="123" operator="containsText" text="SELECIONAR FONTE">
      <formula>NOT(ISERROR(SEARCH("SELECIONAR FONTE",A1458)))</formula>
    </cfRule>
  </conditionalFormatting>
  <conditionalFormatting sqref="A1470:A1473">
    <cfRule type="containsText" dxfId="649" priority="104" operator="containsText" text="SELECIONAR FONTE">
      <formula>NOT(ISERROR(SEARCH("SELECIONAR FONTE",A1470)))</formula>
    </cfRule>
  </conditionalFormatting>
  <conditionalFormatting sqref="A1482:A1485">
    <cfRule type="containsText" dxfId="648" priority="95" operator="containsText" text="SELECIONAR FONTE">
      <formula>NOT(ISERROR(SEARCH("SELECIONAR FONTE",A1482)))</formula>
    </cfRule>
  </conditionalFormatting>
  <conditionalFormatting sqref="A1494:A1497">
    <cfRule type="containsText" dxfId="647" priority="87" operator="containsText" text="SELECIONAR FONTE">
      <formula>NOT(ISERROR(SEARCH("SELECIONAR FONTE",A1494)))</formula>
    </cfRule>
  </conditionalFormatting>
  <conditionalFormatting sqref="A1506:A1509">
    <cfRule type="containsText" dxfId="646" priority="78" operator="containsText" text="SELECIONAR FONTE">
      <formula>NOT(ISERROR(SEARCH("SELECIONAR FONTE",A1506)))</formula>
    </cfRule>
  </conditionalFormatting>
  <conditionalFormatting sqref="A1518:A1521">
    <cfRule type="containsText" dxfId="645" priority="70" operator="containsText" text="SELECIONAR FONTE">
      <formula>NOT(ISERROR(SEARCH("SELECIONAR FONTE",A1518)))</formula>
    </cfRule>
  </conditionalFormatting>
  <conditionalFormatting sqref="A1530:A1533">
    <cfRule type="containsText" dxfId="644" priority="62" operator="containsText" text="SELECIONAR FONTE">
      <formula>NOT(ISERROR(SEARCH("SELECIONAR FONTE",A1530)))</formula>
    </cfRule>
  </conditionalFormatting>
  <conditionalFormatting sqref="A1542:A1543">
    <cfRule type="containsText" dxfId="643" priority="44" operator="containsText" text="SELECIONAR FONTE">
      <formula>NOT(ISERROR(SEARCH("SELECIONAR FONTE",A1542)))</formula>
    </cfRule>
  </conditionalFormatting>
  <conditionalFormatting sqref="A1552:A1554">
    <cfRule type="containsText" dxfId="642" priority="38" operator="containsText" text="SELECIONAR FONTE">
      <formula>NOT(ISERROR(SEARCH("SELECIONAR FONTE",A1552)))</formula>
    </cfRule>
  </conditionalFormatting>
  <conditionalFormatting sqref="A1563:A1565">
    <cfRule type="containsText" dxfId="641" priority="32" operator="containsText" text="SELECIONAR FONTE">
      <formula>NOT(ISERROR(SEARCH("SELECIONAR FONTE",A1563)))</formula>
    </cfRule>
  </conditionalFormatting>
  <conditionalFormatting sqref="A1574:A1579">
    <cfRule type="containsText" dxfId="640" priority="26" operator="containsText" text="SELECIONAR FONTE">
      <formula>NOT(ISERROR(SEARCH("SELECIONAR FONTE",A1574)))</formula>
    </cfRule>
  </conditionalFormatting>
  <conditionalFormatting sqref="A1588:A1590">
    <cfRule type="containsText" dxfId="639" priority="20" operator="containsText" text="SELECIONAR FONTE">
      <formula>NOT(ISERROR(SEARCH("SELECIONAR FONTE",A1588)))</formula>
    </cfRule>
  </conditionalFormatting>
  <conditionalFormatting sqref="A1599:A1600">
    <cfRule type="containsText" dxfId="638" priority="14" operator="containsText" text="SELECIONAR FONTE">
      <formula>NOT(ISERROR(SEARCH("SELECIONAR FONTE",A1599)))</formula>
    </cfRule>
  </conditionalFormatting>
  <conditionalFormatting sqref="A1609:A1610">
    <cfRule type="containsText" dxfId="637" priority="8" operator="containsText" text="SELECIONAR FONTE">
      <formula>NOT(ISERROR(SEARCH("SELECIONAR FONTE",A1609)))</formula>
    </cfRule>
  </conditionalFormatting>
  <conditionalFormatting sqref="C13:C16 G78:G90 G235:G241 G262:G270 G299:G305 G411:G414 G538:G546 G605:G607 G616:G618 G671:G677 G716:G719 G955:G957 G1322:G1331 G1362:G1369">
    <cfRule type="containsBlanks" dxfId="636" priority="1192" stopIfTrue="1">
      <formula>LEN(TRIM(C13))=0</formula>
    </cfRule>
  </conditionalFormatting>
  <conditionalFormatting sqref="C25:C29">
    <cfRule type="containsBlanks" dxfId="635" priority="1175" stopIfTrue="1">
      <formula>LEN(TRIM(C25))=0</formula>
    </cfRule>
  </conditionalFormatting>
  <conditionalFormatting sqref="C38:C40">
    <cfRule type="containsBlanks" dxfId="634" priority="1158" stopIfTrue="1">
      <formula>LEN(TRIM(C38))=0</formula>
    </cfRule>
  </conditionalFormatting>
  <conditionalFormatting sqref="C49:C50">
    <cfRule type="containsBlanks" dxfId="633" priority="1163" stopIfTrue="1">
      <formula>LEN(TRIM(C49))=0</formula>
    </cfRule>
  </conditionalFormatting>
  <conditionalFormatting sqref="C59:C69">
    <cfRule type="containsBlanks" dxfId="632" priority="1156" stopIfTrue="1">
      <formula>LEN(TRIM(C59))=0</formula>
    </cfRule>
  </conditionalFormatting>
  <conditionalFormatting sqref="C78:C90">
    <cfRule type="containsBlanks" dxfId="631" priority="1130" stopIfTrue="1">
      <formula>LEN(TRIM(C78))=0</formula>
    </cfRule>
  </conditionalFormatting>
  <conditionalFormatting sqref="C99:C113">
    <cfRule type="containsBlanks" dxfId="630" priority="1122" stopIfTrue="1">
      <formula>LEN(TRIM(C99))=0</formula>
    </cfRule>
  </conditionalFormatting>
  <conditionalFormatting sqref="C122:C128">
    <cfRule type="containsBlanks" dxfId="629" priority="52" stopIfTrue="1">
      <formula>LEN(TRIM(C122))=0</formula>
    </cfRule>
  </conditionalFormatting>
  <conditionalFormatting sqref="C1599:C1600">
    <cfRule type="containsBlanks" dxfId="516" priority="15" stopIfTrue="1">
      <formula>LEN(TRIM(C1599))=0</formula>
    </cfRule>
  </conditionalFormatting>
  <conditionalFormatting sqref="C1609:C1610">
    <cfRule type="containsBlanks" dxfId="515" priority="9" stopIfTrue="1">
      <formula>LEN(TRIM(C1609))=0</formula>
    </cfRule>
  </conditionalFormatting>
  <conditionalFormatting sqref="D10">
    <cfRule type="containsText" dxfId="514" priority="1180" stopIfTrue="1" operator="containsText" text="(DESCRITIVO)">
      <formula>NOT(ISERROR(SEARCH("(DESCRITIVO)",D10)))</formula>
    </cfRule>
  </conditionalFormatting>
  <conditionalFormatting sqref="D22">
    <cfRule type="containsText" dxfId="513" priority="1173" stopIfTrue="1" operator="containsText" text="(DESCRITIVO)">
      <formula>NOT(ISERROR(SEARCH("(DESCRITIVO)",D22)))</formula>
    </cfRule>
  </conditionalFormatting>
  <conditionalFormatting sqref="D35">
    <cfRule type="containsText" dxfId="512" priority="1167" stopIfTrue="1" operator="containsText" text="(DESCRITIVO)">
      <formula>NOT(ISERROR(SEARCH("(DESCRITIVO)",D35)))</formula>
    </cfRule>
  </conditionalFormatting>
  <conditionalFormatting sqref="D46">
    <cfRule type="containsText" dxfId="511" priority="1161" stopIfTrue="1" operator="containsText" text="(DESCRITIVO)">
      <formula>NOT(ISERROR(SEARCH("(DESCRITIVO)",D46)))</formula>
    </cfRule>
  </conditionalFormatting>
  <conditionalFormatting sqref="D56">
    <cfRule type="containsText" dxfId="510" priority="1154" stopIfTrue="1" operator="containsText" text="(DESCRITIVO)">
      <formula>NOT(ISERROR(SEARCH("(DESCRITIVO)",D56)))</formula>
    </cfRule>
  </conditionalFormatting>
  <conditionalFormatting sqref="D75">
    <cfRule type="containsText" dxfId="509" priority="1139" stopIfTrue="1" operator="containsText" text="(DESCRITIVO)">
      <formula>NOT(ISERROR(SEARCH("(DESCRITIVO)",D75)))</formula>
    </cfRule>
  </conditionalFormatting>
  <conditionalFormatting sqref="D96">
    <cfRule type="containsText" dxfId="508" priority="1123" stopIfTrue="1" operator="containsText" text="(DESCRITIVO)">
      <formula>NOT(ISERROR(SEARCH("(DESCRITIVO)",D96)))</formula>
    </cfRule>
  </conditionalFormatting>
  <conditionalFormatting sqref="D119">
    <cfRule type="containsText" dxfId="507" priority="1126" stopIfTrue="1" operator="containsText" text="(DESCRITIVO)">
      <formula>NOT(ISERROR(SEARCH("(DESCRITIVO)",D119)))</formula>
    </cfRule>
  </conditionalFormatting>
  <conditionalFormatting sqref="D135">
    <cfRule type="containsText" dxfId="506" priority="1112" stopIfTrue="1" operator="containsText" text="(DESCRITIVO)">
      <formula>NOT(ISERROR(SEARCH("(DESCRITIVO)",D135)))</formula>
    </cfRule>
  </conditionalFormatting>
  <conditionalFormatting sqref="D145">
    <cfRule type="containsText" dxfId="505" priority="1106" stopIfTrue="1" operator="containsText" text="(DESCRITIVO)">
      <formula>NOT(ISERROR(SEARCH("(DESCRITIVO)",D145)))</formula>
    </cfRule>
  </conditionalFormatting>
  <conditionalFormatting sqref="D160">
    <cfRule type="containsText" dxfId="504" priority="1100" stopIfTrue="1" operator="containsText" text="(DESCRITIVO)">
      <formula>NOT(ISERROR(SEARCH("(DESCRITIVO)",D160)))</formula>
    </cfRule>
  </conditionalFormatting>
  <conditionalFormatting sqref="D169">
    <cfRule type="containsText" dxfId="503" priority="1094" stopIfTrue="1" operator="containsText" text="(DESCRITIVO)">
      <formula>NOT(ISERROR(SEARCH("(DESCRITIVO)",D169)))</formula>
    </cfRule>
  </conditionalFormatting>
  <conditionalFormatting sqref="D183">
    <cfRule type="containsText" dxfId="502" priority="1088" stopIfTrue="1" operator="containsText" text="(DESCRITIVO)">
      <formula>NOT(ISERROR(SEARCH("(DESCRITIVO)",D183)))</formula>
    </cfRule>
  </conditionalFormatting>
  <conditionalFormatting sqref="D192">
    <cfRule type="containsText" dxfId="501" priority="1082" stopIfTrue="1" operator="containsText" text="(DESCRITIVO)">
      <formula>NOT(ISERROR(SEARCH("(DESCRITIVO)",D192)))</formula>
    </cfRule>
  </conditionalFormatting>
  <conditionalFormatting sqref="D201">
    <cfRule type="containsText" dxfId="500" priority="1076" stopIfTrue="1" operator="containsText" text="(DESCRITIVO)">
      <formula>NOT(ISERROR(SEARCH("(DESCRITIVO)",D201)))</formula>
    </cfRule>
  </conditionalFormatting>
  <conditionalFormatting sqref="D210">
    <cfRule type="containsText" dxfId="499" priority="1070" stopIfTrue="1" operator="containsText" text="(DESCRITIVO)">
      <formula>NOT(ISERROR(SEARCH("(DESCRITIVO)",D210)))</formula>
    </cfRule>
  </conditionalFormatting>
  <conditionalFormatting sqref="D219">
    <cfRule type="containsText" dxfId="498" priority="1058" stopIfTrue="1" operator="containsText" text="(DESCRITIVO)">
      <formula>NOT(ISERROR(SEARCH("(DESCRITIVO)",D219)))</formula>
    </cfRule>
  </conditionalFormatting>
  <conditionalFormatting sqref="D232">
    <cfRule type="containsText" dxfId="497" priority="1052" stopIfTrue="1" operator="containsText" text="(DESCRITIVO)">
      <formula>NOT(ISERROR(SEARCH("(DESCRITIVO)",D232)))</formula>
    </cfRule>
  </conditionalFormatting>
  <conditionalFormatting sqref="D247">
    <cfRule type="containsText" dxfId="496" priority="1046" stopIfTrue="1" operator="containsText" text="(DESCRITIVO)">
      <formula>NOT(ISERROR(SEARCH("(DESCRITIVO)",D247)))</formula>
    </cfRule>
  </conditionalFormatting>
  <conditionalFormatting sqref="D259">
    <cfRule type="containsText" dxfId="495" priority="1040" stopIfTrue="1" operator="containsText" text="(DESCRITIVO)">
      <formula>NOT(ISERROR(SEARCH("(DESCRITIVO)",D259)))</formula>
    </cfRule>
  </conditionalFormatting>
  <conditionalFormatting sqref="D276">
    <cfRule type="containsText" dxfId="494" priority="1034" stopIfTrue="1" operator="containsText" text="(DESCRITIVO)">
      <formula>NOT(ISERROR(SEARCH("(DESCRITIVO)",D276)))</formula>
    </cfRule>
  </conditionalFormatting>
  <conditionalFormatting sqref="D286">
    <cfRule type="containsText" dxfId="493" priority="1028" stopIfTrue="1" operator="containsText" text="(DESCRITIVO)">
      <formula>NOT(ISERROR(SEARCH("(DESCRITIVO)",D286)))</formula>
    </cfRule>
  </conditionalFormatting>
  <conditionalFormatting sqref="D296">
    <cfRule type="containsText" dxfId="492" priority="1022" stopIfTrue="1" operator="containsText" text="(DESCRITIVO)">
      <formula>NOT(ISERROR(SEARCH("(DESCRITIVO)",D296)))</formula>
    </cfRule>
  </conditionalFormatting>
  <conditionalFormatting sqref="D311">
    <cfRule type="containsText" dxfId="491" priority="1014" stopIfTrue="1" operator="containsText" text="(DESCRITIVO)">
      <formula>NOT(ISERROR(SEARCH("(DESCRITIVO)",D311)))</formula>
    </cfRule>
  </conditionalFormatting>
  <conditionalFormatting sqref="D322">
    <cfRule type="containsText" dxfId="490" priority="1008" stopIfTrue="1" operator="containsText" text="(DESCRITIVO)">
      <formula>NOT(ISERROR(SEARCH("(DESCRITIVO)",D322)))</formula>
    </cfRule>
  </conditionalFormatting>
  <conditionalFormatting sqref="D337">
    <cfRule type="containsText" dxfId="489" priority="1001" stopIfTrue="1" operator="containsText" text="(DESCRITIVO)">
      <formula>NOT(ISERROR(SEARCH("(DESCRITIVO)",D337)))</formula>
    </cfRule>
  </conditionalFormatting>
  <conditionalFormatting sqref="D352">
    <cfRule type="containsText" dxfId="488" priority="994" stopIfTrue="1" operator="containsText" text="(DESCRITIVO)">
      <formula>NOT(ISERROR(SEARCH("(DESCRITIVO)",D352)))</formula>
    </cfRule>
  </conditionalFormatting>
  <conditionalFormatting sqref="D367">
    <cfRule type="containsText" dxfId="487" priority="981" stopIfTrue="1" operator="containsText" text="(DESCRITIVO)">
      <formula>NOT(ISERROR(SEARCH("(DESCRITIVO)",D367)))</formula>
    </cfRule>
  </conditionalFormatting>
  <conditionalFormatting sqref="D382">
    <cfRule type="containsText" dxfId="486" priority="967" stopIfTrue="1" operator="containsText" text="(DESCRITIVO)">
      <formula>NOT(ISERROR(SEARCH("(DESCRITIVO)",D382)))</formula>
    </cfRule>
  </conditionalFormatting>
  <conditionalFormatting sqref="D397">
    <cfRule type="containsText" dxfId="485" priority="936" stopIfTrue="1" operator="containsText" text="(DESCRITIVO)">
      <formula>NOT(ISERROR(SEARCH("(DESCRITIVO)",D397)))</formula>
    </cfRule>
  </conditionalFormatting>
  <conditionalFormatting sqref="D408">
    <cfRule type="containsText" dxfId="484" priority="930" stopIfTrue="1" operator="containsText" text="(DESCRITIVO)">
      <formula>NOT(ISERROR(SEARCH("(DESCRITIVO)",D408)))</formula>
    </cfRule>
  </conditionalFormatting>
  <conditionalFormatting sqref="D420">
    <cfRule type="containsText" dxfId="483" priority="924" stopIfTrue="1" operator="containsText" text="(DESCRITIVO)">
      <formula>NOT(ISERROR(SEARCH("(DESCRITIVO)",D420)))</formula>
    </cfRule>
  </conditionalFormatting>
  <conditionalFormatting sqref="D435">
    <cfRule type="containsText" dxfId="482" priority="918" stopIfTrue="1" operator="containsText" text="(DESCRITIVO)">
      <formula>NOT(ISERROR(SEARCH("(DESCRITIVO)",D435)))</formula>
    </cfRule>
  </conditionalFormatting>
  <conditionalFormatting sqref="D446">
    <cfRule type="containsText" dxfId="481" priority="911" stopIfTrue="1" operator="containsText" text="(DESCRITIVO)">
      <formula>NOT(ISERROR(SEARCH("(DESCRITIVO)",D446)))</formula>
    </cfRule>
  </conditionalFormatting>
  <conditionalFormatting sqref="D457">
    <cfRule type="containsText" dxfId="480" priority="905" stopIfTrue="1" operator="containsText" text="(DESCRITIVO)">
      <formula>NOT(ISERROR(SEARCH("(DESCRITIVO)",D457)))</formula>
    </cfRule>
  </conditionalFormatting>
  <conditionalFormatting sqref="D473">
    <cfRule type="containsText" dxfId="479" priority="895" stopIfTrue="1" operator="containsText" text="(DESCRITIVO)">
      <formula>NOT(ISERROR(SEARCH("(DESCRITIVO)",D473)))</formula>
    </cfRule>
  </conditionalFormatting>
  <conditionalFormatting sqref="D485">
    <cfRule type="containsText" dxfId="478" priority="886" stopIfTrue="1" operator="containsText" text="(DESCRITIVO)">
      <formula>NOT(ISERROR(SEARCH("(DESCRITIVO)",D485)))</formula>
    </cfRule>
  </conditionalFormatting>
  <conditionalFormatting sqref="D498">
    <cfRule type="containsText" dxfId="477" priority="880" stopIfTrue="1" operator="containsText" text="(DESCRITIVO)">
      <formula>NOT(ISERROR(SEARCH("(DESCRITIVO)",D498)))</formula>
    </cfRule>
  </conditionalFormatting>
  <conditionalFormatting sqref="D510">
    <cfRule type="containsText" dxfId="476" priority="868" stopIfTrue="1" operator="containsText" text="(DESCRITIVO)">
      <formula>NOT(ISERROR(SEARCH("(DESCRITIVO)",D510)))</formula>
    </cfRule>
  </conditionalFormatting>
  <conditionalFormatting sqref="D522">
    <cfRule type="containsText" dxfId="475" priority="862" stopIfTrue="1" operator="containsText" text="(DESCRITIVO)">
      <formula>NOT(ISERROR(SEARCH("(DESCRITIVO)",D522)))</formula>
    </cfRule>
  </conditionalFormatting>
  <conditionalFormatting sqref="D535">
    <cfRule type="containsText" dxfId="474" priority="850" stopIfTrue="1" operator="containsText" text="(DESCRITIVO)">
      <formula>NOT(ISERROR(SEARCH("(DESCRITIVO)",D535)))</formula>
    </cfRule>
  </conditionalFormatting>
  <conditionalFormatting sqref="D552">
    <cfRule type="containsText" dxfId="473" priority="844" stopIfTrue="1" operator="containsText" text="(DESCRITIVO)">
      <formula>NOT(ISERROR(SEARCH("(DESCRITIVO)",D552)))</formula>
    </cfRule>
  </conditionalFormatting>
  <conditionalFormatting sqref="D562">
    <cfRule type="containsText" dxfId="472" priority="832" stopIfTrue="1" operator="containsText" text="(DESCRITIVO)">
      <formula>NOT(ISERROR(SEARCH("(DESCRITIVO)",D562)))</formula>
    </cfRule>
  </conditionalFormatting>
  <conditionalFormatting sqref="D572">
    <cfRule type="containsText" dxfId="471" priority="826" stopIfTrue="1" operator="containsText" text="(DESCRITIVO)">
      <formula>NOT(ISERROR(SEARCH("(DESCRITIVO)",D572)))</formula>
    </cfRule>
  </conditionalFormatting>
  <conditionalFormatting sqref="D582">
    <cfRule type="containsText" dxfId="470" priority="820" stopIfTrue="1" operator="containsText" text="(DESCRITIVO)">
      <formula>NOT(ISERROR(SEARCH("(DESCRITIVO)",D582)))</formula>
    </cfRule>
  </conditionalFormatting>
  <conditionalFormatting sqref="D593">
    <cfRule type="containsText" dxfId="469" priority="838" stopIfTrue="1" operator="containsText" text="(DESCRITIVO)">
      <formula>NOT(ISERROR(SEARCH("(DESCRITIVO)",D593)))</formula>
    </cfRule>
  </conditionalFormatting>
  <conditionalFormatting sqref="D602">
    <cfRule type="containsText" dxfId="468" priority="814" stopIfTrue="1" operator="containsText" text="(DESCRITIVO)">
      <formula>NOT(ISERROR(SEARCH("(DESCRITIVO)",D602)))</formula>
    </cfRule>
  </conditionalFormatting>
  <conditionalFormatting sqref="D613">
    <cfRule type="containsText" dxfId="467" priority="808" stopIfTrue="1" operator="containsText" text="(DESCRITIVO)">
      <formula>NOT(ISERROR(SEARCH("(DESCRITIVO)",D613)))</formula>
    </cfRule>
  </conditionalFormatting>
  <conditionalFormatting sqref="D624">
    <cfRule type="containsText" dxfId="466" priority="796" stopIfTrue="1" operator="containsText" text="(DESCRITIVO)">
      <formula>NOT(ISERROR(SEARCH("(DESCRITIVO)",D624)))</formula>
    </cfRule>
  </conditionalFormatting>
  <conditionalFormatting sqref="D634">
    <cfRule type="containsText" dxfId="465" priority="790" stopIfTrue="1" operator="containsText" text="(DESCRITIVO)">
      <formula>NOT(ISERROR(SEARCH("(DESCRITIVO)",D634)))</formula>
    </cfRule>
  </conditionalFormatting>
  <conditionalFormatting sqref="D645">
    <cfRule type="containsText" dxfId="464" priority="775" stopIfTrue="1" operator="containsText" text="(DESCRITIVO)">
      <formula>NOT(ISERROR(SEARCH("(DESCRITIVO)",D645)))</formula>
    </cfRule>
  </conditionalFormatting>
  <conditionalFormatting sqref="D656">
    <cfRule type="containsText" dxfId="463" priority="768" stopIfTrue="1" operator="containsText" text="(DESCRITIVO)">
      <formula>NOT(ISERROR(SEARCH("(DESCRITIVO)",D656)))</formula>
    </cfRule>
  </conditionalFormatting>
  <conditionalFormatting sqref="D668">
    <cfRule type="containsText" dxfId="462" priority="760" stopIfTrue="1" operator="containsText" text="(DESCRITIVO)">
      <formula>NOT(ISERROR(SEARCH("(DESCRITIVO)",D668)))</formula>
    </cfRule>
  </conditionalFormatting>
  <conditionalFormatting sqref="D683">
    <cfRule type="containsText" dxfId="461" priority="752" stopIfTrue="1" operator="containsText" text="(DESCRITIVO)">
      <formula>NOT(ISERROR(SEARCH("(DESCRITIVO)",D683)))</formula>
    </cfRule>
  </conditionalFormatting>
  <conditionalFormatting sqref="D698">
    <cfRule type="containsText" dxfId="460" priority="723" stopIfTrue="1" operator="containsText" text="(DESCRITIVO)">
      <formula>NOT(ISERROR(SEARCH("(DESCRITIVO)",D698)))</formula>
    </cfRule>
  </conditionalFormatting>
  <conditionalFormatting sqref="D713">
    <cfRule type="containsText" dxfId="459" priority="726" stopIfTrue="1" operator="containsText" text="(DESCRITIVO)">
      <formula>NOT(ISERROR(SEARCH("(DESCRITIVO)",D713)))</formula>
    </cfRule>
  </conditionalFormatting>
  <conditionalFormatting sqref="D725">
    <cfRule type="containsText" dxfId="458" priority="709" stopIfTrue="1" operator="containsText" text="(DESCRITIVO)">
      <formula>NOT(ISERROR(SEARCH("(DESCRITIVO)",D725)))</formula>
    </cfRule>
  </conditionalFormatting>
  <conditionalFormatting sqref="D738">
    <cfRule type="containsText" dxfId="457" priority="703" stopIfTrue="1" operator="containsText" text="(DESCRITIVO)">
      <formula>NOT(ISERROR(SEARCH("(DESCRITIVO)",D738)))</formula>
    </cfRule>
  </conditionalFormatting>
  <conditionalFormatting sqref="D751">
    <cfRule type="containsText" dxfId="456" priority="694" stopIfTrue="1" operator="containsText" text="(DESCRITIVO)">
      <formula>NOT(ISERROR(SEARCH("(DESCRITIVO)",D751)))</formula>
    </cfRule>
  </conditionalFormatting>
  <conditionalFormatting sqref="D763">
    <cfRule type="containsText" dxfId="455" priority="686" stopIfTrue="1" operator="containsText" text="(DESCRITIVO)">
      <formula>NOT(ISERROR(SEARCH("(DESCRITIVO)",D763)))</formula>
    </cfRule>
  </conditionalFormatting>
  <conditionalFormatting sqref="D772">
    <cfRule type="containsText" dxfId="454" priority="671" stopIfTrue="1" operator="containsText" text="(DESCRITIVO)">
      <formula>NOT(ISERROR(SEARCH("(DESCRITIVO)",D772)))</formula>
    </cfRule>
  </conditionalFormatting>
  <conditionalFormatting sqref="D781">
    <cfRule type="containsText" dxfId="453" priority="674" stopIfTrue="1" operator="containsText" text="(DESCRITIVO)">
      <formula>NOT(ISERROR(SEARCH("(DESCRITIVO)",D781)))</formula>
    </cfRule>
  </conditionalFormatting>
  <conditionalFormatting sqref="D790">
    <cfRule type="containsText" dxfId="452" priority="666" stopIfTrue="1" operator="containsText" text="(DESCRITIVO)">
      <formula>NOT(ISERROR(SEARCH("(DESCRITIVO)",D790)))</formula>
    </cfRule>
  </conditionalFormatting>
  <conditionalFormatting sqref="D799">
    <cfRule type="containsText" dxfId="451" priority="660" stopIfTrue="1" operator="containsText" text="(DESCRITIVO)">
      <formula>NOT(ISERROR(SEARCH("(DESCRITIVO)",D799)))</formula>
    </cfRule>
  </conditionalFormatting>
  <conditionalFormatting sqref="D814">
    <cfRule type="containsText" dxfId="450" priority="654" stopIfTrue="1" operator="containsText" text="(DESCRITIVO)">
      <formula>NOT(ISERROR(SEARCH("(DESCRITIVO)",D814)))</formula>
    </cfRule>
  </conditionalFormatting>
  <conditionalFormatting sqref="D826">
    <cfRule type="containsText" dxfId="449" priority="554" stopIfTrue="1" operator="containsText" text="(DESCRITIVO)">
      <formula>NOT(ISERROR(SEARCH("(DESCRITIVO)",D826)))</formula>
    </cfRule>
  </conditionalFormatting>
  <conditionalFormatting sqref="D845">
    <cfRule type="containsText" dxfId="448" priority="542" stopIfTrue="1" operator="containsText" text="(DESCRITIVO)">
      <formula>NOT(ISERROR(SEARCH("(DESCRITIVO)",D845)))</formula>
    </cfRule>
  </conditionalFormatting>
  <conditionalFormatting sqref="D863">
    <cfRule type="containsText" dxfId="447" priority="532" stopIfTrue="1" operator="containsText" text="(DESCRITIVO)">
      <formula>NOT(ISERROR(SEARCH("(DESCRITIVO)",D863)))</formula>
    </cfRule>
  </conditionalFormatting>
  <conditionalFormatting sqref="D881">
    <cfRule type="containsText" dxfId="446" priority="524" stopIfTrue="1" operator="containsText" text="(DESCRITIVO)">
      <formula>NOT(ISERROR(SEARCH("(DESCRITIVO)",D881)))</formula>
    </cfRule>
  </conditionalFormatting>
  <conditionalFormatting sqref="D894">
    <cfRule type="containsText" dxfId="445" priority="513" stopIfTrue="1" operator="containsText" text="(DESCRITIVO)">
      <formula>NOT(ISERROR(SEARCH("(DESCRITIVO)",D894)))</formula>
    </cfRule>
  </conditionalFormatting>
  <conditionalFormatting sqref="D906">
    <cfRule type="containsText" dxfId="444" priority="507" stopIfTrue="1" operator="containsText" text="(DESCRITIVO)">
      <formula>NOT(ISERROR(SEARCH("(DESCRITIVO)",D906)))</formula>
    </cfRule>
  </conditionalFormatting>
  <conditionalFormatting sqref="D917">
    <cfRule type="containsText" dxfId="443" priority="501" stopIfTrue="1" operator="containsText" text="(DESCRITIVO)">
      <formula>NOT(ISERROR(SEARCH("(DESCRITIVO)",D917)))</formula>
    </cfRule>
  </conditionalFormatting>
  <conditionalFormatting sqref="D929">
    <cfRule type="containsText" dxfId="442" priority="489" stopIfTrue="1" operator="containsText" text="(DESCRITIVO)">
      <formula>NOT(ISERROR(SEARCH("(DESCRITIVO)",D929)))</formula>
    </cfRule>
  </conditionalFormatting>
  <conditionalFormatting sqref="D941">
    <cfRule type="containsText" dxfId="441" priority="483" stopIfTrue="1" operator="containsText" text="(DESCRITIVO)">
      <formula>NOT(ISERROR(SEARCH("(DESCRITIVO)",D941)))</formula>
    </cfRule>
  </conditionalFormatting>
  <conditionalFormatting sqref="D952">
    <cfRule type="containsText" dxfId="440" priority="475" stopIfTrue="1" operator="containsText" text="(DESCRITIVO)">
      <formula>NOT(ISERROR(SEARCH("(DESCRITIVO)",D952)))</formula>
    </cfRule>
  </conditionalFormatting>
  <conditionalFormatting sqref="D963">
    <cfRule type="containsText" dxfId="439" priority="467" stopIfTrue="1" operator="containsText" text="(DESCRITIVO)">
      <formula>NOT(ISERROR(SEARCH("(DESCRITIVO)",D963)))</formula>
    </cfRule>
  </conditionalFormatting>
  <conditionalFormatting sqref="D974">
    <cfRule type="containsText" dxfId="438" priority="459" stopIfTrue="1" operator="containsText" text="(DESCRITIVO)">
      <formula>NOT(ISERROR(SEARCH("(DESCRITIVO)",D974)))</formula>
    </cfRule>
  </conditionalFormatting>
  <conditionalFormatting sqref="D986">
    <cfRule type="containsText" dxfId="437" priority="449" stopIfTrue="1" operator="containsText" text="(DESCRITIVO)">
      <formula>NOT(ISERROR(SEARCH("(DESCRITIVO)",D986)))</formula>
    </cfRule>
  </conditionalFormatting>
  <conditionalFormatting sqref="D997">
    <cfRule type="containsText" dxfId="436" priority="441" stopIfTrue="1" operator="containsText" text="(DESCRITIVO)">
      <formula>NOT(ISERROR(SEARCH("(DESCRITIVO)",D997)))</formula>
    </cfRule>
  </conditionalFormatting>
  <conditionalFormatting sqref="D1009">
    <cfRule type="containsText" dxfId="435" priority="423" stopIfTrue="1" operator="containsText" text="(DESCRITIVO)">
      <formula>NOT(ISERROR(SEARCH("(DESCRITIVO)",D1009)))</formula>
    </cfRule>
  </conditionalFormatting>
  <conditionalFormatting sqref="D1021">
    <cfRule type="containsText" dxfId="434" priority="425" stopIfTrue="1" operator="containsText" text="(DESCRITIVO)">
      <formula>NOT(ISERROR(SEARCH("(DESCRITIVO)",D1021)))</formula>
    </cfRule>
  </conditionalFormatting>
  <conditionalFormatting sqref="D1032">
    <cfRule type="containsText" dxfId="433" priority="415" stopIfTrue="1" operator="containsText" text="(DESCRITIVO)">
      <formula>NOT(ISERROR(SEARCH("(DESCRITIVO)",D1032)))</formula>
    </cfRule>
  </conditionalFormatting>
  <conditionalFormatting sqref="D1043">
    <cfRule type="containsText" dxfId="432" priority="407" stopIfTrue="1" operator="containsText" text="(DESCRITIVO)">
      <formula>NOT(ISERROR(SEARCH("(DESCRITIVO)",D1043)))</formula>
    </cfRule>
  </conditionalFormatting>
  <conditionalFormatting sqref="D1055">
    <cfRule type="containsText" dxfId="431" priority="399" stopIfTrue="1" operator="containsText" text="(DESCRITIVO)">
      <formula>NOT(ISERROR(SEARCH("(DESCRITIVO)",D1055)))</formula>
    </cfRule>
  </conditionalFormatting>
  <conditionalFormatting sqref="D1065">
    <cfRule type="containsText" dxfId="430" priority="391" stopIfTrue="1" operator="containsText" text="(DESCRITIVO)">
      <formula>NOT(ISERROR(SEARCH("(DESCRITIVO)",D1065)))</formula>
    </cfRule>
  </conditionalFormatting>
  <conditionalFormatting sqref="D1075">
    <cfRule type="containsText" dxfId="429" priority="383" stopIfTrue="1" operator="containsText" text="(DESCRITIVO)">
      <formula>NOT(ISERROR(SEARCH("(DESCRITIVO)",D1075)))</formula>
    </cfRule>
  </conditionalFormatting>
  <conditionalFormatting sqref="D1086">
    <cfRule type="containsText" dxfId="428" priority="375" stopIfTrue="1" operator="containsText" text="(DESCRITIVO)">
      <formula>NOT(ISERROR(SEARCH("(DESCRITIVO)",D1086)))</formula>
    </cfRule>
  </conditionalFormatting>
  <conditionalFormatting sqref="D1096">
    <cfRule type="containsText" dxfId="427" priority="367" stopIfTrue="1" operator="containsText" text="(DESCRITIVO)">
      <formula>NOT(ISERROR(SEARCH("(DESCRITIVO)",D1096)))</formula>
    </cfRule>
  </conditionalFormatting>
  <conditionalFormatting sqref="D1107">
    <cfRule type="containsText" dxfId="426" priority="359" stopIfTrue="1" operator="containsText" text="(DESCRITIVO)">
      <formula>NOT(ISERROR(SEARCH("(DESCRITIVO)",D1107)))</formula>
    </cfRule>
  </conditionalFormatting>
  <conditionalFormatting sqref="D1118">
    <cfRule type="containsText" dxfId="425" priority="351" stopIfTrue="1" operator="containsText" text="(DESCRITIVO)">
      <formula>NOT(ISERROR(SEARCH("(DESCRITIVO)",D1118)))</formula>
    </cfRule>
  </conditionalFormatting>
  <conditionalFormatting sqref="D1127">
    <cfRule type="containsText" dxfId="424" priority="343" stopIfTrue="1" operator="containsText" text="(DESCRITIVO)">
      <formula>NOT(ISERROR(SEARCH("(DESCRITIVO)",D1127)))</formula>
    </cfRule>
  </conditionalFormatting>
  <conditionalFormatting sqref="D1138">
    <cfRule type="containsText" dxfId="423" priority="337" stopIfTrue="1" operator="containsText" text="(DESCRITIVO)">
      <formula>NOT(ISERROR(SEARCH("(DESCRITIVO)",D1138)))</formula>
    </cfRule>
  </conditionalFormatting>
  <conditionalFormatting sqref="D1152">
    <cfRule type="containsText" dxfId="422" priority="329" stopIfTrue="1" operator="containsText" text="(DESCRITIVO)">
      <formula>NOT(ISERROR(SEARCH("(DESCRITIVO)",D1152)))</formula>
    </cfRule>
  </conditionalFormatting>
  <conditionalFormatting sqref="D1163">
    <cfRule type="containsText" dxfId="421" priority="323" stopIfTrue="1" operator="containsText" text="(DESCRITIVO)">
      <formula>NOT(ISERROR(SEARCH("(DESCRITIVO)",D1163)))</formula>
    </cfRule>
  </conditionalFormatting>
  <conditionalFormatting sqref="D1173">
    <cfRule type="containsText" dxfId="420" priority="317" stopIfTrue="1" operator="containsText" text="(DESCRITIVO)">
      <formula>NOT(ISERROR(SEARCH("(DESCRITIVO)",D1173)))</formula>
    </cfRule>
  </conditionalFormatting>
  <conditionalFormatting sqref="D1184">
    <cfRule type="containsText" dxfId="419" priority="309" stopIfTrue="1" operator="containsText" text="(DESCRITIVO)">
      <formula>NOT(ISERROR(SEARCH("(DESCRITIVO)",D1184)))</formula>
    </cfRule>
  </conditionalFormatting>
  <conditionalFormatting sqref="D1195">
    <cfRule type="containsText" dxfId="418" priority="301" stopIfTrue="1" operator="containsText" text="(DESCRITIVO)">
      <formula>NOT(ISERROR(SEARCH("(DESCRITIVO)",D1195)))</formula>
    </cfRule>
  </conditionalFormatting>
  <conditionalFormatting sqref="D1206">
    <cfRule type="containsText" dxfId="417" priority="287" stopIfTrue="1" operator="containsText" text="(DESCRITIVO)">
      <formula>NOT(ISERROR(SEARCH("(DESCRITIVO)",D1206)))</formula>
    </cfRule>
  </conditionalFormatting>
  <conditionalFormatting sqref="D1217">
    <cfRule type="containsText" dxfId="416" priority="278" stopIfTrue="1" operator="containsText" text="(DESCRITIVO)">
      <formula>NOT(ISERROR(SEARCH("(DESCRITIVO)",D1217)))</formula>
    </cfRule>
  </conditionalFormatting>
  <conditionalFormatting sqref="D1228">
    <cfRule type="containsText" dxfId="415" priority="272" stopIfTrue="1" operator="containsText" text="(DESCRITIVO)">
      <formula>NOT(ISERROR(SEARCH("(DESCRITIVO)",D1228)))</formula>
    </cfRule>
  </conditionalFormatting>
  <conditionalFormatting sqref="D1239">
    <cfRule type="containsText" dxfId="414" priority="263" stopIfTrue="1" operator="containsText" text="(DESCRITIVO)">
      <formula>NOT(ISERROR(SEARCH("(DESCRITIVO)",D1239)))</formula>
    </cfRule>
  </conditionalFormatting>
  <conditionalFormatting sqref="D1250">
    <cfRule type="containsText" dxfId="413" priority="257" stopIfTrue="1" operator="containsText" text="(DESCRITIVO)">
      <formula>NOT(ISERROR(SEARCH("(DESCRITIVO)",D1250)))</formula>
    </cfRule>
  </conditionalFormatting>
  <conditionalFormatting sqref="D1261">
    <cfRule type="containsText" dxfId="412" priority="248" stopIfTrue="1" operator="containsText" text="(DESCRITIVO)">
      <formula>NOT(ISERROR(SEARCH("(DESCRITIVO)",D1261)))</formula>
    </cfRule>
  </conditionalFormatting>
  <conditionalFormatting sqref="D1272">
    <cfRule type="containsText" dxfId="411" priority="242" stopIfTrue="1" operator="containsText" text="(DESCRITIVO)">
      <formula>NOT(ISERROR(SEARCH("(DESCRITIVO)",D1272)))</formula>
    </cfRule>
  </conditionalFormatting>
  <conditionalFormatting sqref="D1283">
    <cfRule type="containsText" dxfId="410" priority="293" stopIfTrue="1" operator="containsText" text="(DESCRITIVO)">
      <formula>NOT(ISERROR(SEARCH("(DESCRITIVO)",D1283)))</formula>
    </cfRule>
  </conditionalFormatting>
  <conditionalFormatting sqref="D1294">
    <cfRule type="containsText" dxfId="409" priority="233" stopIfTrue="1" operator="containsText" text="(DESCRITIVO)">
      <formula>NOT(ISERROR(SEARCH("(DESCRITIVO)",D1294)))</formula>
    </cfRule>
  </conditionalFormatting>
  <conditionalFormatting sqref="D1308">
    <cfRule type="containsText" dxfId="408" priority="225" stopIfTrue="1" operator="containsText" text="(DESCRITIVO)">
      <formula>NOT(ISERROR(SEARCH("(DESCRITIVO)",D1308)))</formula>
    </cfRule>
  </conditionalFormatting>
  <conditionalFormatting sqref="D1319">
    <cfRule type="containsText" dxfId="407" priority="219" stopIfTrue="1" operator="containsText" text="(DESCRITIVO)">
      <formula>NOT(ISERROR(SEARCH("(DESCRITIVO)",D1319)))</formula>
    </cfRule>
  </conditionalFormatting>
  <conditionalFormatting sqref="D1337">
    <cfRule type="containsText" dxfId="406" priority="213" stopIfTrue="1" operator="containsText" text="(DESCRITIVO)">
      <formula>NOT(ISERROR(SEARCH("(DESCRITIVO)",D1337)))</formula>
    </cfRule>
  </conditionalFormatting>
  <conditionalFormatting sqref="D1349">
    <cfRule type="containsText" dxfId="405" priority="207" stopIfTrue="1" operator="containsText" text="(DESCRITIVO)">
      <formula>NOT(ISERROR(SEARCH("(DESCRITIVO)",D1349)))</formula>
    </cfRule>
  </conditionalFormatting>
  <conditionalFormatting sqref="D1359">
    <cfRule type="containsText" dxfId="404" priority="201" stopIfTrue="1" operator="containsText" text="(DESCRITIVO)">
      <formula>NOT(ISERROR(SEARCH("(DESCRITIVO)",D1359)))</formula>
    </cfRule>
  </conditionalFormatting>
  <conditionalFormatting sqref="D1375">
    <cfRule type="containsText" dxfId="403" priority="195" stopIfTrue="1" operator="containsText" text="(DESCRITIVO)">
      <formula>NOT(ISERROR(SEARCH("(DESCRITIVO)",D1375)))</formula>
    </cfRule>
  </conditionalFormatting>
  <conditionalFormatting sqref="D1389">
    <cfRule type="containsText" dxfId="402" priority="178" stopIfTrue="1" operator="containsText" text="(DESCRITIVO)">
      <formula>NOT(ISERROR(SEARCH("(DESCRITIVO)",D1389)))</formula>
    </cfRule>
  </conditionalFormatting>
  <conditionalFormatting sqref="D1398">
    <cfRule type="containsText" dxfId="401" priority="172" stopIfTrue="1" operator="containsText" text="(DESCRITIVO)">
      <formula>NOT(ISERROR(SEARCH("(DESCRITIVO)",D1398)))</formula>
    </cfRule>
  </conditionalFormatting>
  <conditionalFormatting sqref="D1407">
    <cfRule type="containsText" dxfId="400" priority="166" stopIfTrue="1" operator="containsText" text="(DESCRITIVO)">
      <formula>NOT(ISERROR(SEARCH("(DESCRITIVO)",D1407)))</formula>
    </cfRule>
  </conditionalFormatting>
  <conditionalFormatting sqref="D1419">
    <cfRule type="containsText" dxfId="399" priority="160" stopIfTrue="1" operator="containsText" text="(DESCRITIVO)">
      <formula>NOT(ISERROR(SEARCH("(DESCRITIVO)",D1419)))</formula>
    </cfRule>
  </conditionalFormatting>
  <conditionalFormatting sqref="D1431">
    <cfRule type="containsText" dxfId="398" priority="154" stopIfTrue="1" operator="containsText" text="(DESCRITIVO)">
      <formula>NOT(ISERROR(SEARCH("(DESCRITIVO)",D1431)))</formula>
    </cfRule>
  </conditionalFormatting>
  <conditionalFormatting sqref="D1443">
    <cfRule type="containsText" dxfId="397" priority="145" stopIfTrue="1" operator="containsText" text="(DESCRITIVO)">
      <formula>NOT(ISERROR(SEARCH("(DESCRITIVO)",D1443)))</formula>
    </cfRule>
  </conditionalFormatting>
  <conditionalFormatting sqref="D1455">
    <cfRule type="containsText" dxfId="396" priority="136" stopIfTrue="1" operator="containsText" text="(DESCRITIVO)">
      <formula>NOT(ISERROR(SEARCH("(DESCRITIVO)",D1455)))</formula>
    </cfRule>
  </conditionalFormatting>
  <conditionalFormatting sqref="D1467">
    <cfRule type="containsText" dxfId="395" priority="117" stopIfTrue="1" operator="containsText" text="(DESCRITIVO)">
      <formula>NOT(ISERROR(SEARCH("(DESCRITIVO)",D1467)))</formula>
    </cfRule>
  </conditionalFormatting>
  <conditionalFormatting sqref="D1479">
    <cfRule type="containsText" dxfId="394" priority="108" stopIfTrue="1" operator="containsText" text="(DESCRITIVO)">
      <formula>NOT(ISERROR(SEARCH("(DESCRITIVO)",D1479)))</formula>
    </cfRule>
  </conditionalFormatting>
  <conditionalFormatting sqref="D1491">
    <cfRule type="containsText" dxfId="393" priority="99" stopIfTrue="1" operator="containsText" text="(DESCRITIVO)">
      <formula>NOT(ISERROR(SEARCH("(DESCRITIVO)",D1491)))</formula>
    </cfRule>
  </conditionalFormatting>
  <conditionalFormatting sqref="D1503">
    <cfRule type="containsText" dxfId="392" priority="90" stopIfTrue="1" operator="containsText" text="(DESCRITIVO)">
      <formula>NOT(ISERROR(SEARCH("(DESCRITIVO)",D1503)))</formula>
    </cfRule>
  </conditionalFormatting>
  <conditionalFormatting sqref="D1515">
    <cfRule type="containsText" dxfId="391" priority="82" stopIfTrue="1" operator="containsText" text="(DESCRITIVO)">
      <formula>NOT(ISERROR(SEARCH("(DESCRITIVO)",D1515)))</formula>
    </cfRule>
  </conditionalFormatting>
  <conditionalFormatting sqref="D1527">
    <cfRule type="containsText" dxfId="390" priority="53" stopIfTrue="1" operator="containsText" text="(DESCRITIVO)">
      <formula>NOT(ISERROR(SEARCH("(DESCRITIVO)",D1527)))</formula>
    </cfRule>
  </conditionalFormatting>
  <conditionalFormatting sqref="D1539">
    <cfRule type="containsText" dxfId="389" priority="47" stopIfTrue="1" operator="containsText" text="(DESCRITIVO)">
      <formula>NOT(ISERROR(SEARCH("(DESCRITIVO)",D1539)))</formula>
    </cfRule>
  </conditionalFormatting>
  <conditionalFormatting sqref="D1549">
    <cfRule type="containsText" dxfId="388" priority="41" stopIfTrue="1" operator="containsText" text="(DESCRITIVO)">
      <formula>NOT(ISERROR(SEARCH("(DESCRITIVO)",D1549)))</formula>
    </cfRule>
  </conditionalFormatting>
  <conditionalFormatting sqref="D1560">
    <cfRule type="containsText" dxfId="387" priority="35" stopIfTrue="1" operator="containsText" text="(DESCRITIVO)">
      <formula>NOT(ISERROR(SEARCH("(DESCRITIVO)",D1560)))</formula>
    </cfRule>
  </conditionalFormatting>
  <conditionalFormatting sqref="D1571">
    <cfRule type="containsText" dxfId="386" priority="29" stopIfTrue="1" operator="containsText" text="(DESCRITIVO)">
      <formula>NOT(ISERROR(SEARCH("(DESCRITIVO)",D1571)))</formula>
    </cfRule>
  </conditionalFormatting>
  <conditionalFormatting sqref="D1585">
    <cfRule type="containsText" dxfId="385" priority="23" stopIfTrue="1" operator="containsText" text="(DESCRITIVO)">
      <formula>NOT(ISERROR(SEARCH("(DESCRITIVO)",D1585)))</formula>
    </cfRule>
  </conditionalFormatting>
  <conditionalFormatting sqref="D1596">
    <cfRule type="containsText" dxfId="384" priority="17" stopIfTrue="1" operator="containsText" text="(DESCRITIVO)">
      <formula>NOT(ISERROR(SEARCH("(DESCRITIVO)",D1596)))</formula>
    </cfRule>
  </conditionalFormatting>
  <conditionalFormatting sqref="D1606">
    <cfRule type="containsText" dxfId="383" priority="1" stopIfTrue="1" operator="containsText" text="(DESCRITIVO)">
      <formula>NOT(ISERROR(SEARCH("(DESCRITIVO)",D1606)))</formula>
    </cfRule>
  </conditionalFormatting>
  <conditionalFormatting sqref="G13:G16">
    <cfRule type="containsBlanks" dxfId="382" priority="1183" stopIfTrue="1">
      <formula>LEN(TRIM(G13))=0</formula>
    </cfRule>
  </conditionalFormatting>
  <conditionalFormatting sqref="G25:G29">
    <cfRule type="containsBlanks" dxfId="381" priority="1174" stopIfTrue="1">
      <formula>LEN(TRIM(G25))=0</formula>
    </cfRule>
  </conditionalFormatting>
  <conditionalFormatting sqref="G38:G40">
    <cfRule type="containsBlanks" dxfId="380" priority="1168" stopIfTrue="1">
      <formula>LEN(TRIM(G38))=0</formula>
    </cfRule>
  </conditionalFormatting>
  <conditionalFormatting sqref="G49:G50">
    <cfRule type="containsBlanks" dxfId="379" priority="1162" stopIfTrue="1">
      <formula>LEN(TRIM(G49))=0</formula>
    </cfRule>
  </conditionalFormatting>
  <conditionalFormatting sqref="G59:G69">
    <cfRule type="containsBlanks" dxfId="378" priority="1155" stopIfTrue="1">
      <formula>LEN(TRIM(G59))=0</formula>
    </cfRule>
  </conditionalFormatting>
  <conditionalFormatting sqref="G99:G113">
    <cfRule type="containsBlanks" dxfId="377" priority="1143" stopIfTrue="1">
      <formula>LEN(TRIM(G99))=0</formula>
    </cfRule>
  </conditionalFormatting>
  <conditionalFormatting sqref="G122:G129">
    <cfRule type="containsBlanks" dxfId="376" priority="51" stopIfTrue="1">
      <formula>LEN(TRIM(G122))=0</formula>
    </cfRule>
  </conditionalFormatting>
  <conditionalFormatting sqref="G138:G139">
    <cfRule type="containsBlanks" dxfId="375" priority="1113" stopIfTrue="1">
      <formula>LEN(TRIM(G138))=0</formula>
    </cfRule>
  </conditionalFormatting>
  <conditionalFormatting sqref="G148:G154">
    <cfRule type="containsBlanks" dxfId="374" priority="1107" stopIfTrue="1">
      <formula>LEN(TRIM(G148))=0</formula>
    </cfRule>
  </conditionalFormatting>
  <conditionalFormatting sqref="G163">
    <cfRule type="containsBlanks" dxfId="373" priority="1101" stopIfTrue="1">
      <formula>LEN(TRIM(G163))=0</formula>
    </cfRule>
  </conditionalFormatting>
  <conditionalFormatting sqref="G172:G177">
    <cfRule type="containsBlanks" dxfId="372" priority="1095" stopIfTrue="1">
      <formula>LEN(TRIM(G172))=0</formula>
    </cfRule>
  </conditionalFormatting>
  <conditionalFormatting sqref="G186">
    <cfRule type="containsBlanks" dxfId="371" priority="1089" stopIfTrue="1">
      <formula>LEN(TRIM(G186))=0</formula>
    </cfRule>
  </conditionalFormatting>
  <conditionalFormatting sqref="G195">
    <cfRule type="containsBlanks" dxfId="370" priority="1083" stopIfTrue="1">
      <formula>LEN(TRIM(G195))=0</formula>
    </cfRule>
  </conditionalFormatting>
  <conditionalFormatting sqref="G204">
    <cfRule type="containsBlanks" dxfId="369" priority="1077" stopIfTrue="1">
      <formula>LEN(TRIM(G204))=0</formula>
    </cfRule>
  </conditionalFormatting>
  <conditionalFormatting sqref="G213">
    <cfRule type="containsBlanks" dxfId="368" priority="1071" stopIfTrue="1">
      <formula>LEN(TRIM(G213))=0</formula>
    </cfRule>
  </conditionalFormatting>
  <conditionalFormatting sqref="G222:G226">
    <cfRule type="containsBlanks" dxfId="367" priority="1059" stopIfTrue="1">
      <formula>LEN(TRIM(G222))=0</formula>
    </cfRule>
  </conditionalFormatting>
  <conditionalFormatting sqref="G250:G253">
    <cfRule type="containsBlanks" dxfId="366" priority="1047" stopIfTrue="1">
      <formula>LEN(TRIM(G250))=0</formula>
    </cfRule>
  </conditionalFormatting>
  <conditionalFormatting sqref="G279:G280">
    <cfRule type="containsBlanks" dxfId="365" priority="1035" stopIfTrue="1">
      <formula>LEN(TRIM(G279))=0</formula>
    </cfRule>
  </conditionalFormatting>
  <conditionalFormatting sqref="G289:G290">
    <cfRule type="containsBlanks" dxfId="364" priority="1029" stopIfTrue="1">
      <formula>LEN(TRIM(G289))=0</formula>
    </cfRule>
  </conditionalFormatting>
  <conditionalFormatting sqref="G314:G316">
    <cfRule type="containsBlanks" dxfId="363" priority="1015" stopIfTrue="1">
      <formula>LEN(TRIM(G314))=0</formula>
    </cfRule>
  </conditionalFormatting>
  <conditionalFormatting sqref="G325:G331">
    <cfRule type="containsBlanks" dxfId="362" priority="1009" stopIfTrue="1">
      <formula>LEN(TRIM(G325))=0</formula>
    </cfRule>
  </conditionalFormatting>
  <conditionalFormatting sqref="G340:G346">
    <cfRule type="containsBlanks" dxfId="361" priority="985" stopIfTrue="1">
      <formula>LEN(TRIM(G340))=0</formula>
    </cfRule>
  </conditionalFormatting>
  <conditionalFormatting sqref="G355:G361">
    <cfRule type="containsBlanks" dxfId="360" priority="971" stopIfTrue="1">
      <formula>LEN(TRIM(G355))=0</formula>
    </cfRule>
  </conditionalFormatting>
  <conditionalFormatting sqref="G370:G376">
    <cfRule type="containsBlanks" dxfId="359" priority="955" stopIfTrue="1">
      <formula>LEN(TRIM(G370))=0</formula>
    </cfRule>
  </conditionalFormatting>
  <conditionalFormatting sqref="G385:G391">
    <cfRule type="containsBlanks" dxfId="358" priority="940" stopIfTrue="1">
      <formula>LEN(TRIM(G385))=0</formula>
    </cfRule>
  </conditionalFormatting>
  <conditionalFormatting sqref="G400:G402">
    <cfRule type="containsBlanks" dxfId="357" priority="937" stopIfTrue="1">
      <formula>LEN(TRIM(G400))=0</formula>
    </cfRule>
  </conditionalFormatting>
  <conditionalFormatting sqref="G423:G429">
    <cfRule type="containsBlanks" dxfId="356" priority="925" stopIfTrue="1">
      <formula>LEN(TRIM(G423))=0</formula>
    </cfRule>
  </conditionalFormatting>
  <conditionalFormatting sqref="G438:G440">
    <cfRule type="containsBlanks" dxfId="355" priority="919" stopIfTrue="1">
      <formula>LEN(TRIM(G438))=0</formula>
    </cfRule>
  </conditionalFormatting>
  <conditionalFormatting sqref="G449:G451">
    <cfRule type="containsBlanks" dxfId="354" priority="912" stopIfTrue="1">
      <formula>LEN(TRIM(G449))=0</formula>
    </cfRule>
  </conditionalFormatting>
  <conditionalFormatting sqref="G460:G467">
    <cfRule type="containsBlanks" dxfId="353" priority="891" stopIfTrue="1">
      <formula>LEN(TRIM(G460))=0</formula>
    </cfRule>
  </conditionalFormatting>
  <conditionalFormatting sqref="G476:G479">
    <cfRule type="containsBlanks" dxfId="352" priority="896" stopIfTrue="1">
      <formula>LEN(TRIM(G476))=0</formula>
    </cfRule>
  </conditionalFormatting>
  <conditionalFormatting sqref="G488:G492">
    <cfRule type="containsBlanks" dxfId="351" priority="887" stopIfTrue="1">
      <formula>LEN(TRIM(G488))=0</formula>
    </cfRule>
  </conditionalFormatting>
  <conditionalFormatting sqref="G501:G504">
    <cfRule type="containsBlanks" dxfId="350" priority="881" stopIfTrue="1">
      <formula>LEN(TRIM(G501))=0</formula>
    </cfRule>
  </conditionalFormatting>
  <conditionalFormatting sqref="G513:G516">
    <cfRule type="containsBlanks" dxfId="349" priority="869" stopIfTrue="1">
      <formula>LEN(TRIM(G513))=0</formula>
    </cfRule>
  </conditionalFormatting>
  <conditionalFormatting sqref="G525:G529">
    <cfRule type="containsBlanks" dxfId="348" priority="863" stopIfTrue="1">
      <formula>LEN(TRIM(G525))=0</formula>
    </cfRule>
  </conditionalFormatting>
  <conditionalFormatting sqref="G555:G556">
    <cfRule type="containsBlanks" dxfId="347" priority="845" stopIfTrue="1">
      <formula>LEN(TRIM(G555))=0</formula>
    </cfRule>
  </conditionalFormatting>
  <conditionalFormatting sqref="G565:G566">
    <cfRule type="containsBlanks" dxfId="346" priority="833" stopIfTrue="1">
      <formula>LEN(TRIM(G565))=0</formula>
    </cfRule>
  </conditionalFormatting>
  <conditionalFormatting sqref="G575:G576">
    <cfRule type="containsBlanks" dxfId="345" priority="827" stopIfTrue="1">
      <formula>LEN(TRIM(G575))=0</formula>
    </cfRule>
  </conditionalFormatting>
  <conditionalFormatting sqref="G585:G587">
    <cfRule type="containsBlanks" dxfId="344" priority="821" stopIfTrue="1">
      <formula>LEN(TRIM(G585))=0</formula>
    </cfRule>
  </conditionalFormatting>
  <conditionalFormatting sqref="G596">
    <cfRule type="containsBlanks" dxfId="343" priority="839" stopIfTrue="1">
      <formula>LEN(TRIM(G596))=0</formula>
    </cfRule>
  </conditionalFormatting>
  <conditionalFormatting sqref="G627:G628">
    <cfRule type="containsBlanks" dxfId="342" priority="797" stopIfTrue="1">
      <formula>LEN(TRIM(G627))=0</formula>
    </cfRule>
  </conditionalFormatting>
  <conditionalFormatting sqref="G637:G639">
    <cfRule type="containsBlanks" dxfId="341" priority="791" stopIfTrue="1">
      <formula>LEN(TRIM(G637))=0</formula>
    </cfRule>
  </conditionalFormatting>
  <conditionalFormatting sqref="G648:G650">
    <cfRule type="containsBlanks" dxfId="340" priority="785" stopIfTrue="1">
      <formula>LEN(TRIM(G648))=0</formula>
    </cfRule>
  </conditionalFormatting>
  <conditionalFormatting sqref="G659:G662">
    <cfRule type="containsBlanks" dxfId="339" priority="769" stopIfTrue="1">
      <formula>LEN(TRIM(G659))=0</formula>
    </cfRule>
  </conditionalFormatting>
  <conditionalFormatting sqref="G686:G692">
    <cfRule type="containsBlanks" dxfId="338" priority="730" stopIfTrue="1">
      <formula>LEN(TRIM(G686))=0</formula>
    </cfRule>
  </conditionalFormatting>
  <conditionalFormatting sqref="G701:G707">
    <cfRule type="containsBlanks" dxfId="337" priority="713" stopIfTrue="1">
      <formula>LEN(TRIM(G701))=0</formula>
    </cfRule>
  </conditionalFormatting>
  <conditionalFormatting sqref="G728:G732">
    <cfRule type="containsBlanks" dxfId="336" priority="698" stopIfTrue="1">
      <formula>LEN(TRIM(G728))=0</formula>
    </cfRule>
  </conditionalFormatting>
  <conditionalFormatting sqref="G741:G745">
    <cfRule type="containsBlanks" dxfId="335" priority="704" stopIfTrue="1">
      <formula>LEN(TRIM(G741))=0</formula>
    </cfRule>
  </conditionalFormatting>
  <conditionalFormatting sqref="G754:G757">
    <cfRule type="containsBlanks" dxfId="334" priority="695" stopIfTrue="1">
      <formula>LEN(TRIM(G754))=0</formula>
    </cfRule>
  </conditionalFormatting>
  <conditionalFormatting sqref="G766">
    <cfRule type="containsBlanks" dxfId="333" priority="687" stopIfTrue="1">
      <formula>LEN(TRIM(G766))=0</formula>
    </cfRule>
  </conditionalFormatting>
  <conditionalFormatting sqref="G775">
    <cfRule type="containsBlanks" dxfId="332" priority="681" stopIfTrue="1">
      <formula>LEN(TRIM(G775))=0</formula>
    </cfRule>
  </conditionalFormatting>
  <conditionalFormatting sqref="G784">
    <cfRule type="containsBlanks" dxfId="331" priority="675" stopIfTrue="1">
      <formula>LEN(TRIM(G784))=0</formula>
    </cfRule>
  </conditionalFormatting>
  <conditionalFormatting sqref="G793">
    <cfRule type="containsBlanks" dxfId="330" priority="667" stopIfTrue="1">
      <formula>LEN(TRIM(G793))=0</formula>
    </cfRule>
  </conditionalFormatting>
  <conditionalFormatting sqref="G802:G808">
    <cfRule type="containsBlanks" dxfId="329" priority="661" stopIfTrue="1">
      <formula>LEN(TRIM(G802))=0</formula>
    </cfRule>
  </conditionalFormatting>
  <conditionalFormatting sqref="G817:G820">
    <cfRule type="containsBlanks" dxfId="328" priority="655" stopIfTrue="1">
      <formula>LEN(TRIM(G817))=0</formula>
    </cfRule>
  </conditionalFormatting>
  <conditionalFormatting sqref="G829:G839">
    <cfRule type="containsBlanks" dxfId="327" priority="539" stopIfTrue="1">
      <formula>LEN(TRIM(G829))=0</formula>
    </cfRule>
  </conditionalFormatting>
  <conditionalFormatting sqref="G848:G857">
    <cfRule type="containsBlanks" dxfId="326" priority="543" stopIfTrue="1">
      <formula>LEN(TRIM(G848))=0</formula>
    </cfRule>
  </conditionalFormatting>
  <conditionalFormatting sqref="G866:G875">
    <cfRule type="containsBlanks" dxfId="325" priority="533" stopIfTrue="1">
      <formula>LEN(TRIM(G866))=0</formula>
    </cfRule>
  </conditionalFormatting>
  <conditionalFormatting sqref="G884:G888">
    <cfRule type="containsBlanks" dxfId="324" priority="528" stopIfTrue="1">
      <formula>LEN(TRIM(G884))=0</formula>
    </cfRule>
  </conditionalFormatting>
  <conditionalFormatting sqref="G897:G900">
    <cfRule type="containsBlanks" dxfId="323" priority="514" stopIfTrue="1">
      <formula>LEN(TRIM(G897))=0</formula>
    </cfRule>
  </conditionalFormatting>
  <conditionalFormatting sqref="G909:G911">
    <cfRule type="containsBlanks" dxfId="322" priority="508" stopIfTrue="1">
      <formula>LEN(TRIM(G909))=0</formula>
    </cfRule>
  </conditionalFormatting>
  <conditionalFormatting sqref="G920:G923">
    <cfRule type="containsBlanks" dxfId="321" priority="502" stopIfTrue="1">
      <formula>LEN(TRIM(G920))=0</formula>
    </cfRule>
  </conditionalFormatting>
  <conditionalFormatting sqref="G932:G935">
    <cfRule type="containsBlanks" dxfId="320" priority="494" stopIfTrue="1">
      <formula>LEN(TRIM(G932))=0</formula>
    </cfRule>
  </conditionalFormatting>
  <conditionalFormatting sqref="G944:G946">
    <cfRule type="containsBlanks" dxfId="319" priority="486" stopIfTrue="1">
      <formula>LEN(TRIM(G944))=0</formula>
    </cfRule>
  </conditionalFormatting>
  <conditionalFormatting sqref="G966:G968">
    <cfRule type="containsBlanks" dxfId="318" priority="470" stopIfTrue="1">
      <formula>LEN(TRIM(G966))=0</formula>
    </cfRule>
  </conditionalFormatting>
  <conditionalFormatting sqref="G977:G980">
    <cfRule type="containsBlanks" dxfId="317" priority="462" stopIfTrue="1">
      <formula>LEN(TRIM(G977))=0</formula>
    </cfRule>
  </conditionalFormatting>
  <conditionalFormatting sqref="G989:G991">
    <cfRule type="containsBlanks" dxfId="316" priority="452" stopIfTrue="1">
      <formula>LEN(TRIM(G989))=0</formula>
    </cfRule>
  </conditionalFormatting>
  <conditionalFormatting sqref="G1000:G1003">
    <cfRule type="containsBlanks" dxfId="315" priority="444" stopIfTrue="1">
      <formula>LEN(TRIM(G1000))=0</formula>
    </cfRule>
  </conditionalFormatting>
  <conditionalFormatting sqref="G1012:G1015">
    <cfRule type="containsBlanks" dxfId="314" priority="436" stopIfTrue="1">
      <formula>LEN(TRIM(G1012))=0</formula>
    </cfRule>
  </conditionalFormatting>
  <conditionalFormatting sqref="G1024:G1026">
    <cfRule type="containsBlanks" dxfId="313" priority="428" stopIfTrue="1">
      <formula>LEN(TRIM(G1024))=0</formula>
    </cfRule>
  </conditionalFormatting>
  <conditionalFormatting sqref="G1035:G1037">
    <cfRule type="containsBlanks" dxfId="312" priority="418" stopIfTrue="1">
      <formula>LEN(TRIM(G1035))=0</formula>
    </cfRule>
  </conditionalFormatting>
  <conditionalFormatting sqref="G1046:G1049">
    <cfRule type="containsBlanks" dxfId="311" priority="410" stopIfTrue="1">
      <formula>LEN(TRIM(G1046))=0</formula>
    </cfRule>
  </conditionalFormatting>
  <conditionalFormatting sqref="G1058:G1059">
    <cfRule type="containsBlanks" dxfId="310" priority="402" stopIfTrue="1">
      <formula>LEN(TRIM(G1058))=0</formula>
    </cfRule>
  </conditionalFormatting>
  <conditionalFormatting sqref="G1068:G1069">
    <cfRule type="containsBlanks" dxfId="309" priority="394" stopIfTrue="1">
      <formula>LEN(TRIM(G1068))=0</formula>
    </cfRule>
  </conditionalFormatting>
  <conditionalFormatting sqref="G1078:G1080">
    <cfRule type="containsBlanks" dxfId="308" priority="386" stopIfTrue="1">
      <formula>LEN(TRIM(G1078))=0</formula>
    </cfRule>
  </conditionalFormatting>
  <conditionalFormatting sqref="G1089:G1090">
    <cfRule type="containsBlanks" dxfId="307" priority="378" stopIfTrue="1">
      <formula>LEN(TRIM(G1089))=0</formula>
    </cfRule>
  </conditionalFormatting>
  <conditionalFormatting sqref="G1099:G1101">
    <cfRule type="containsBlanks" dxfId="306" priority="370" stopIfTrue="1">
      <formula>LEN(TRIM(G1099))=0</formula>
    </cfRule>
  </conditionalFormatting>
  <conditionalFormatting sqref="G1110:G1112">
    <cfRule type="containsBlanks" dxfId="305" priority="362" stopIfTrue="1">
      <formula>LEN(TRIM(G1110))=0</formula>
    </cfRule>
  </conditionalFormatting>
  <conditionalFormatting sqref="G1121">
    <cfRule type="containsBlanks" dxfId="304" priority="354" stopIfTrue="1">
      <formula>LEN(TRIM(G1121))=0</formula>
    </cfRule>
  </conditionalFormatting>
  <conditionalFormatting sqref="G1130:G1132">
    <cfRule type="containsBlanks" dxfId="303" priority="346" stopIfTrue="1">
      <formula>LEN(TRIM(G1130))=0</formula>
    </cfRule>
  </conditionalFormatting>
  <conditionalFormatting sqref="G1141:G1146">
    <cfRule type="containsBlanks" dxfId="302" priority="340" stopIfTrue="1">
      <formula>LEN(TRIM(G1141))=0</formula>
    </cfRule>
  </conditionalFormatting>
  <conditionalFormatting sqref="G1155:G1157">
    <cfRule type="containsBlanks" dxfId="301" priority="332" stopIfTrue="1">
      <formula>LEN(TRIM(G1155))=0</formula>
    </cfRule>
  </conditionalFormatting>
  <conditionalFormatting sqref="G1166:G1167">
    <cfRule type="containsBlanks" dxfId="300" priority="326" stopIfTrue="1">
      <formula>LEN(TRIM(G1166))=0</formula>
    </cfRule>
  </conditionalFormatting>
  <conditionalFormatting sqref="G1176:G1178">
    <cfRule type="containsBlanks" dxfId="299" priority="320" stopIfTrue="1">
      <formula>LEN(TRIM(G1176))=0</formula>
    </cfRule>
  </conditionalFormatting>
  <conditionalFormatting sqref="G1187:G1189">
    <cfRule type="containsBlanks" dxfId="298" priority="312" stopIfTrue="1">
      <formula>LEN(TRIM(G1187))=0</formula>
    </cfRule>
  </conditionalFormatting>
  <conditionalFormatting sqref="G1198:G1200">
    <cfRule type="containsBlanks" dxfId="297" priority="304" stopIfTrue="1">
      <formula>LEN(TRIM(G1198))=0</formula>
    </cfRule>
  </conditionalFormatting>
  <conditionalFormatting sqref="G1209:G1211">
    <cfRule type="containsBlanks" dxfId="296" priority="283" stopIfTrue="1">
      <formula>LEN(TRIM(G1209))=0</formula>
    </cfRule>
  </conditionalFormatting>
  <conditionalFormatting sqref="G1220:G1222">
    <cfRule type="containsBlanks" dxfId="295" priority="281" stopIfTrue="1">
      <formula>LEN(TRIM(G1220))=0</formula>
    </cfRule>
  </conditionalFormatting>
  <conditionalFormatting sqref="G1231:G1233">
    <cfRule type="containsBlanks" dxfId="294" priority="268" stopIfTrue="1">
      <formula>LEN(TRIM(G1231))=0</formula>
    </cfRule>
  </conditionalFormatting>
  <conditionalFormatting sqref="G1242:G1244">
    <cfRule type="containsBlanks" dxfId="293" priority="266" stopIfTrue="1">
      <formula>LEN(TRIM(G1242))=0</formula>
    </cfRule>
  </conditionalFormatting>
  <conditionalFormatting sqref="G1253:G1255">
    <cfRule type="containsBlanks" dxfId="292" priority="253" stopIfTrue="1">
      <formula>LEN(TRIM(G1253))=0</formula>
    </cfRule>
  </conditionalFormatting>
  <conditionalFormatting sqref="G1264:G1266">
    <cfRule type="containsBlanks" dxfId="291" priority="251" stopIfTrue="1">
      <formula>LEN(TRIM(G1264))=0</formula>
    </cfRule>
  </conditionalFormatting>
  <conditionalFormatting sqref="G1275:G1277">
    <cfRule type="containsBlanks" dxfId="290" priority="238" stopIfTrue="1">
      <formula>LEN(TRIM(G1275))=0</formula>
    </cfRule>
  </conditionalFormatting>
  <conditionalFormatting sqref="G1286:G1288">
    <cfRule type="containsBlanks" dxfId="289" priority="296" stopIfTrue="1">
      <formula>LEN(TRIM(G1286))=0</formula>
    </cfRule>
  </conditionalFormatting>
  <conditionalFormatting sqref="G1297:G1302">
    <cfRule type="containsBlanks" dxfId="288" priority="236" stopIfTrue="1">
      <formula>LEN(TRIM(G1297))=0</formula>
    </cfRule>
  </conditionalFormatting>
  <conditionalFormatting sqref="G1311:G1313">
    <cfRule type="containsBlanks" dxfId="287" priority="228" stopIfTrue="1">
      <formula>LEN(TRIM(G1311))=0</formula>
    </cfRule>
  </conditionalFormatting>
  <conditionalFormatting sqref="G1340:G1343">
    <cfRule type="containsBlanks" dxfId="286" priority="216" stopIfTrue="1">
      <formula>LEN(TRIM(G1340))=0</formula>
    </cfRule>
  </conditionalFormatting>
  <conditionalFormatting sqref="G1352:G1353">
    <cfRule type="containsBlanks" dxfId="285" priority="210" stopIfTrue="1">
      <formula>LEN(TRIM(G1352))=0</formula>
    </cfRule>
  </conditionalFormatting>
  <conditionalFormatting sqref="G1378:G1383">
    <cfRule type="containsBlanks" dxfId="284" priority="198" stopIfTrue="1">
      <formula>LEN(TRIM(G1378))=0</formula>
    </cfRule>
  </conditionalFormatting>
  <conditionalFormatting sqref="G1392">
    <cfRule type="containsBlanks" dxfId="283" priority="181" stopIfTrue="1">
      <formula>LEN(TRIM(G1392))=0</formula>
    </cfRule>
  </conditionalFormatting>
  <conditionalFormatting sqref="G1401">
    <cfRule type="containsBlanks" dxfId="282" priority="175" stopIfTrue="1">
      <formula>LEN(TRIM(G1401))=0</formula>
    </cfRule>
  </conditionalFormatting>
  <conditionalFormatting sqref="G1410:G1413">
    <cfRule type="containsBlanks" dxfId="281" priority="169" stopIfTrue="1">
      <formula>LEN(TRIM(G1410))=0</formula>
    </cfRule>
  </conditionalFormatting>
  <conditionalFormatting sqref="G1422:G1425">
    <cfRule type="containsBlanks" dxfId="280" priority="152" stopIfTrue="1">
      <formula>LEN(TRIM(G1422))=0</formula>
    </cfRule>
  </conditionalFormatting>
  <conditionalFormatting sqref="G1434:G1437">
    <cfRule type="containsBlanks" dxfId="279" priority="143" stopIfTrue="1">
      <formula>LEN(TRIM(G1434))=0</formula>
    </cfRule>
  </conditionalFormatting>
  <conditionalFormatting sqref="G1446:G1449">
    <cfRule type="containsBlanks" dxfId="278" priority="134" stopIfTrue="1">
      <formula>LEN(TRIM(G1446))=0</formula>
    </cfRule>
  </conditionalFormatting>
  <conditionalFormatting sqref="G1458:G1461">
    <cfRule type="containsBlanks" dxfId="277" priority="122" stopIfTrue="1">
      <formula>LEN(TRIM(G1458))=0</formula>
    </cfRule>
  </conditionalFormatting>
  <conditionalFormatting sqref="G1470:G1473">
    <cfRule type="containsBlanks" dxfId="276" priority="106" stopIfTrue="1">
      <formula>LEN(TRIM(G1470))=0</formula>
    </cfRule>
  </conditionalFormatting>
  <conditionalFormatting sqref="G1482:G1485">
    <cfRule type="containsBlanks" dxfId="275" priority="97" stopIfTrue="1">
      <formula>LEN(TRIM(G1482))=0</formula>
    </cfRule>
  </conditionalFormatting>
  <conditionalFormatting sqref="G1494:G1497">
    <cfRule type="containsBlanks" dxfId="274" priority="102" stopIfTrue="1">
      <formula>LEN(TRIM(G1494))=0</formula>
    </cfRule>
  </conditionalFormatting>
  <conditionalFormatting sqref="G1506:G1509">
    <cfRule type="containsBlanks" dxfId="273" priority="80" stopIfTrue="1">
      <formula>LEN(TRIM(G1506))=0</formula>
    </cfRule>
  </conditionalFormatting>
  <conditionalFormatting sqref="G1518:G1521">
    <cfRule type="containsBlanks" dxfId="272" priority="85" stopIfTrue="1">
      <formula>LEN(TRIM(G1518))=0</formula>
    </cfRule>
  </conditionalFormatting>
  <conditionalFormatting sqref="G1530:G1533">
    <cfRule type="containsBlanks" dxfId="271" priority="76" stopIfTrue="1">
      <formula>LEN(TRIM(G1530))=0</formula>
    </cfRule>
  </conditionalFormatting>
  <conditionalFormatting sqref="G1542:G1543">
    <cfRule type="containsBlanks" dxfId="270" priority="48" stopIfTrue="1">
      <formula>LEN(TRIM(G1542))=0</formula>
    </cfRule>
  </conditionalFormatting>
  <conditionalFormatting sqref="G1552:G1554">
    <cfRule type="containsBlanks" dxfId="269" priority="42" stopIfTrue="1">
      <formula>LEN(TRIM(G1552))=0</formula>
    </cfRule>
  </conditionalFormatting>
  <conditionalFormatting sqref="G1563:G1565">
    <cfRule type="containsBlanks" dxfId="268" priority="36" stopIfTrue="1">
      <formula>LEN(TRIM(G1563))=0</formula>
    </cfRule>
  </conditionalFormatting>
  <conditionalFormatting sqref="G1574:G1579">
    <cfRule type="containsBlanks" dxfId="267" priority="30" stopIfTrue="1">
      <formula>LEN(TRIM(G1574))=0</formula>
    </cfRule>
  </conditionalFormatting>
  <conditionalFormatting sqref="G1588:G1590">
    <cfRule type="containsBlanks" dxfId="266" priority="24" stopIfTrue="1">
      <formula>LEN(TRIM(G1588))=0</formula>
    </cfRule>
  </conditionalFormatting>
  <conditionalFormatting sqref="G1599:G1600">
    <cfRule type="containsBlanks" dxfId="265" priority="18" stopIfTrue="1">
      <formula>LEN(TRIM(G1599))=0</formula>
    </cfRule>
  </conditionalFormatting>
  <conditionalFormatting sqref="G1609:G1610">
    <cfRule type="containsBlanks" dxfId="264" priority="12" stopIfTrue="1">
      <formula>LEN(TRIM(G1609))=0</formula>
    </cfRule>
  </conditionalFormatting>
  <conditionalFormatting sqref="H10">
    <cfRule type="containsText" dxfId="263" priority="1179" stopIfTrue="1" operator="containsText" text="(unid. De medida)">
      <formula>NOT(ISERROR(SEARCH("(unid. De medida)",H10)))</formula>
    </cfRule>
  </conditionalFormatting>
  <conditionalFormatting sqref="H22">
    <cfRule type="containsText" dxfId="262" priority="1172" stopIfTrue="1" operator="containsText" text="(unid. De medida)">
      <formula>NOT(ISERROR(SEARCH("(unid. De medida)",H22)))</formula>
    </cfRule>
  </conditionalFormatting>
  <conditionalFormatting sqref="H35">
    <cfRule type="containsText" dxfId="261" priority="1166" stopIfTrue="1" operator="containsText" text="(unid. De medida)">
      <formula>NOT(ISERROR(SEARCH("(unid. De medida)",H35)))</formula>
    </cfRule>
  </conditionalFormatting>
  <conditionalFormatting sqref="H46">
    <cfRule type="containsText" dxfId="260" priority="1160" stopIfTrue="1" operator="containsText" text="(unid. De medida)">
      <formula>NOT(ISERROR(SEARCH("(unid. De medida)",H46)))</formula>
    </cfRule>
  </conditionalFormatting>
  <conditionalFormatting sqref="H56">
    <cfRule type="containsText" dxfId="259" priority="1153" stopIfTrue="1" operator="containsText" text="(unid. De medida)">
      <formula>NOT(ISERROR(SEARCH("(unid. De medida)",H56)))</formula>
    </cfRule>
  </conditionalFormatting>
  <conditionalFormatting sqref="H75">
    <cfRule type="containsText" dxfId="258" priority="1147" stopIfTrue="1" operator="containsText" text="(unid. De medida)">
      <formula>NOT(ISERROR(SEARCH("(unid. De medida)",H75)))</formula>
    </cfRule>
  </conditionalFormatting>
  <conditionalFormatting sqref="H96">
    <cfRule type="containsText" dxfId="257" priority="1141" stopIfTrue="1" operator="containsText" text="(unid. De medida)">
      <formula>NOT(ISERROR(SEARCH("(unid. De medida)",H96)))</formula>
    </cfRule>
  </conditionalFormatting>
  <conditionalFormatting sqref="H119">
    <cfRule type="containsText" dxfId="256" priority="1125" stopIfTrue="1" operator="containsText" text="(unid. De medida)">
      <formula>NOT(ISERROR(SEARCH("(unid. De medida)",H119)))</formula>
    </cfRule>
  </conditionalFormatting>
  <conditionalFormatting sqref="H135">
    <cfRule type="containsText" dxfId="255" priority="1111" stopIfTrue="1" operator="containsText" text="(unid. De medida)">
      <formula>NOT(ISERROR(SEARCH("(unid. De medida)",H135)))</formula>
    </cfRule>
  </conditionalFormatting>
  <conditionalFormatting sqref="H145">
    <cfRule type="containsText" dxfId="254" priority="1105" stopIfTrue="1" operator="containsText" text="(unid. De medida)">
      <formula>NOT(ISERROR(SEARCH("(unid. De medida)",H145)))</formula>
    </cfRule>
  </conditionalFormatting>
  <conditionalFormatting sqref="H160">
    <cfRule type="containsText" dxfId="253" priority="1099" stopIfTrue="1" operator="containsText" text="(unid. De medida)">
      <formula>NOT(ISERROR(SEARCH("(unid. De medida)",H160)))</formula>
    </cfRule>
  </conditionalFormatting>
  <conditionalFormatting sqref="H169">
    <cfRule type="containsText" dxfId="252" priority="1093" stopIfTrue="1" operator="containsText" text="(unid. De medida)">
      <formula>NOT(ISERROR(SEARCH("(unid. De medida)",H169)))</formula>
    </cfRule>
  </conditionalFormatting>
  <conditionalFormatting sqref="H183">
    <cfRule type="containsText" dxfId="251" priority="1087" stopIfTrue="1" operator="containsText" text="(unid. De medida)">
      <formula>NOT(ISERROR(SEARCH("(unid. De medida)",H183)))</formula>
    </cfRule>
  </conditionalFormatting>
  <conditionalFormatting sqref="H192">
    <cfRule type="containsText" dxfId="250" priority="1081" stopIfTrue="1" operator="containsText" text="(unid. De medida)">
      <formula>NOT(ISERROR(SEARCH("(unid. De medida)",H192)))</formula>
    </cfRule>
  </conditionalFormatting>
  <conditionalFormatting sqref="H201">
    <cfRule type="containsText" dxfId="249" priority="1075" stopIfTrue="1" operator="containsText" text="(unid. De medida)">
      <formula>NOT(ISERROR(SEARCH("(unid. De medida)",H201)))</formula>
    </cfRule>
  </conditionalFormatting>
  <conditionalFormatting sqref="H210">
    <cfRule type="containsText" dxfId="248" priority="1069" stopIfTrue="1" operator="containsText" text="(unid. De medida)">
      <formula>NOT(ISERROR(SEARCH("(unid. De medida)",H210)))</formula>
    </cfRule>
  </conditionalFormatting>
  <conditionalFormatting sqref="H219">
    <cfRule type="containsText" dxfId="247" priority="1057" stopIfTrue="1" operator="containsText" text="(unid. De medida)">
      <formula>NOT(ISERROR(SEARCH("(unid. De medida)",H219)))</formula>
    </cfRule>
  </conditionalFormatting>
  <conditionalFormatting sqref="H232">
    <cfRule type="containsText" dxfId="246" priority="1051" stopIfTrue="1" operator="containsText" text="(unid. De medida)">
      <formula>NOT(ISERROR(SEARCH("(unid. De medida)",H232)))</formula>
    </cfRule>
  </conditionalFormatting>
  <conditionalFormatting sqref="H247">
    <cfRule type="containsText" dxfId="245" priority="1045" stopIfTrue="1" operator="containsText" text="(unid. De medida)">
      <formula>NOT(ISERROR(SEARCH("(unid. De medida)",H247)))</formula>
    </cfRule>
  </conditionalFormatting>
  <conditionalFormatting sqref="H259">
    <cfRule type="containsText" dxfId="244" priority="1039" stopIfTrue="1" operator="containsText" text="(unid. De medida)">
      <formula>NOT(ISERROR(SEARCH("(unid. De medida)",H259)))</formula>
    </cfRule>
  </conditionalFormatting>
  <conditionalFormatting sqref="H276">
    <cfRule type="containsText" dxfId="243" priority="1033" stopIfTrue="1" operator="containsText" text="(unid. De medida)">
      <formula>NOT(ISERROR(SEARCH("(unid. De medida)",H276)))</formula>
    </cfRule>
  </conditionalFormatting>
  <conditionalFormatting sqref="H286">
    <cfRule type="containsText" dxfId="242" priority="1027" stopIfTrue="1" operator="containsText" text="(unid. De medida)">
      <formula>NOT(ISERROR(SEARCH("(unid. De medida)",H286)))</formula>
    </cfRule>
  </conditionalFormatting>
  <conditionalFormatting sqref="H296">
    <cfRule type="containsText" dxfId="241" priority="1021" stopIfTrue="1" operator="containsText" text="(unid. De medida)">
      <formula>NOT(ISERROR(SEARCH("(unid. De medida)",H296)))</formula>
    </cfRule>
  </conditionalFormatting>
  <conditionalFormatting sqref="H311">
    <cfRule type="containsText" dxfId="240" priority="1005" stopIfTrue="1" operator="containsText" text="(unid. De medida)">
      <formula>NOT(ISERROR(SEARCH("(unid. De medida)",H311)))</formula>
    </cfRule>
  </conditionalFormatting>
  <conditionalFormatting sqref="H322">
    <cfRule type="containsText" dxfId="239" priority="1007" stopIfTrue="1" operator="containsText" text="(unid. De medida)">
      <formula>NOT(ISERROR(SEARCH("(unid. De medida)",H322)))</formula>
    </cfRule>
  </conditionalFormatting>
  <conditionalFormatting sqref="H337">
    <cfRule type="containsText" dxfId="238" priority="1000" stopIfTrue="1" operator="containsText" text="(unid. De medida)">
      <formula>NOT(ISERROR(SEARCH("(unid. De medida)",H337)))</formula>
    </cfRule>
  </conditionalFormatting>
  <conditionalFormatting sqref="H352">
    <cfRule type="containsText" dxfId="237" priority="993" stopIfTrue="1" operator="containsText" text="(unid. De medida)">
      <formula>NOT(ISERROR(SEARCH("(unid. De medida)",H352)))</formula>
    </cfRule>
  </conditionalFormatting>
  <conditionalFormatting sqref="H367">
    <cfRule type="containsText" dxfId="236" priority="980" stopIfTrue="1" operator="containsText" text="(unid. De medida)">
      <formula>NOT(ISERROR(SEARCH("(unid. De medida)",H367)))</formula>
    </cfRule>
  </conditionalFormatting>
  <conditionalFormatting sqref="H382">
    <cfRule type="containsText" dxfId="235" priority="966" stopIfTrue="1" operator="containsText" text="(unid. De medida)">
      <formula>NOT(ISERROR(SEARCH("(unid. De medida)",H382)))</formula>
    </cfRule>
  </conditionalFormatting>
  <conditionalFormatting sqref="H397">
    <cfRule type="containsText" dxfId="234" priority="935" stopIfTrue="1" operator="containsText" text="(unid. De medida)">
      <formula>NOT(ISERROR(SEARCH("(unid. De medida)",H397)))</formula>
    </cfRule>
  </conditionalFormatting>
  <conditionalFormatting sqref="H408">
    <cfRule type="containsText" dxfId="233" priority="929" stopIfTrue="1" operator="containsText" text="(unid. De medida)">
      <formula>NOT(ISERROR(SEARCH("(unid. De medida)",H408)))</formula>
    </cfRule>
  </conditionalFormatting>
  <conditionalFormatting sqref="H420">
    <cfRule type="containsText" dxfId="232" priority="923" stopIfTrue="1" operator="containsText" text="(unid. De medida)">
      <formula>NOT(ISERROR(SEARCH("(unid. De medida)",H420)))</formula>
    </cfRule>
  </conditionalFormatting>
  <conditionalFormatting sqref="H435">
    <cfRule type="containsText" dxfId="231" priority="917" stopIfTrue="1" operator="containsText" text="(unid. De medida)">
      <formula>NOT(ISERROR(SEARCH("(unid. De medida)",H435)))</formula>
    </cfRule>
  </conditionalFormatting>
  <conditionalFormatting sqref="H446">
    <cfRule type="containsText" dxfId="230" priority="910" stopIfTrue="1" operator="containsText" text="(unid. De medida)">
      <formula>NOT(ISERROR(SEARCH("(unid. De medida)",H446)))</formula>
    </cfRule>
  </conditionalFormatting>
  <conditionalFormatting sqref="H457">
    <cfRule type="containsText" dxfId="229" priority="904" stopIfTrue="1" operator="containsText" text="(unid. De medida)">
      <formula>NOT(ISERROR(SEARCH("(unid. De medida)",H457)))</formula>
    </cfRule>
  </conditionalFormatting>
  <conditionalFormatting sqref="H473">
    <cfRule type="containsText" dxfId="228" priority="894" stopIfTrue="1" operator="containsText" text="(unid. De medida)">
      <formula>NOT(ISERROR(SEARCH("(unid. De medida)",H473)))</formula>
    </cfRule>
  </conditionalFormatting>
  <conditionalFormatting sqref="H485">
    <cfRule type="containsText" dxfId="227" priority="885" stopIfTrue="1" operator="containsText" text="(unid. De medida)">
      <formula>NOT(ISERROR(SEARCH("(unid. De medida)",H485)))</formula>
    </cfRule>
  </conditionalFormatting>
  <conditionalFormatting sqref="H498">
    <cfRule type="containsText" dxfId="226" priority="879" stopIfTrue="1" operator="containsText" text="(unid. De medida)">
      <formula>NOT(ISERROR(SEARCH("(unid. De medida)",H498)))</formula>
    </cfRule>
  </conditionalFormatting>
  <conditionalFormatting sqref="H510">
    <cfRule type="containsText" dxfId="225" priority="867" stopIfTrue="1" operator="containsText" text="(unid. De medida)">
      <formula>NOT(ISERROR(SEARCH("(unid. De medida)",H510)))</formula>
    </cfRule>
  </conditionalFormatting>
  <conditionalFormatting sqref="H522">
    <cfRule type="containsText" dxfId="224" priority="861" stopIfTrue="1" operator="containsText" text="(unid. De medida)">
      <formula>NOT(ISERROR(SEARCH("(unid. De medida)",H522)))</formula>
    </cfRule>
  </conditionalFormatting>
  <conditionalFormatting sqref="H535">
    <cfRule type="containsText" dxfId="223" priority="849" stopIfTrue="1" operator="containsText" text="(unid. De medida)">
      <formula>NOT(ISERROR(SEARCH("(unid. De medida)",H535)))</formula>
    </cfRule>
  </conditionalFormatting>
  <conditionalFormatting sqref="H552">
    <cfRule type="containsText" dxfId="222" priority="843" stopIfTrue="1" operator="containsText" text="(unid. De medida)">
      <formula>NOT(ISERROR(SEARCH("(unid. De medida)",H552)))</formula>
    </cfRule>
  </conditionalFormatting>
  <conditionalFormatting sqref="H562">
    <cfRule type="containsText" dxfId="221" priority="831" stopIfTrue="1" operator="containsText" text="(unid. De medida)">
      <formula>NOT(ISERROR(SEARCH("(unid. De medida)",H562)))</formula>
    </cfRule>
  </conditionalFormatting>
  <conditionalFormatting sqref="H572">
    <cfRule type="containsText" dxfId="220" priority="825" stopIfTrue="1" operator="containsText" text="(unid. De medida)">
      <formula>NOT(ISERROR(SEARCH("(unid. De medida)",H572)))</formula>
    </cfRule>
  </conditionalFormatting>
  <conditionalFormatting sqref="H582">
    <cfRule type="containsText" dxfId="219" priority="819" stopIfTrue="1" operator="containsText" text="(unid. De medida)">
      <formula>NOT(ISERROR(SEARCH("(unid. De medida)",H582)))</formula>
    </cfRule>
  </conditionalFormatting>
  <conditionalFormatting sqref="H593">
    <cfRule type="containsText" dxfId="218" priority="837" stopIfTrue="1" operator="containsText" text="(unid. De medida)">
      <formula>NOT(ISERROR(SEARCH("(unid. De medida)",H593)))</formula>
    </cfRule>
  </conditionalFormatting>
  <conditionalFormatting sqref="H602">
    <cfRule type="containsText" dxfId="217" priority="813" stopIfTrue="1" operator="containsText" text="(unid. De medida)">
      <formula>NOT(ISERROR(SEARCH("(unid. De medida)",H602)))</formula>
    </cfRule>
  </conditionalFormatting>
  <conditionalFormatting sqref="H613">
    <cfRule type="containsText" dxfId="216" priority="807" stopIfTrue="1" operator="containsText" text="(unid. De medida)">
      <formula>NOT(ISERROR(SEARCH("(unid. De medida)",H613)))</formula>
    </cfRule>
  </conditionalFormatting>
  <conditionalFormatting sqref="H624">
    <cfRule type="containsText" dxfId="215" priority="795" stopIfTrue="1" operator="containsText" text="(unid. De medida)">
      <formula>NOT(ISERROR(SEARCH("(unid. De medida)",H624)))</formula>
    </cfRule>
  </conditionalFormatting>
  <conditionalFormatting sqref="H634">
    <cfRule type="containsText" dxfId="214" priority="789" stopIfTrue="1" operator="containsText" text="(unid. De medida)">
      <formula>NOT(ISERROR(SEARCH("(unid. De medida)",H634)))</formula>
    </cfRule>
  </conditionalFormatting>
  <conditionalFormatting sqref="H645">
    <cfRule type="containsText" dxfId="213" priority="774" stopIfTrue="1" operator="containsText" text="(unid. De medida)">
      <formula>NOT(ISERROR(SEARCH("(unid. De medida)",H645)))</formula>
    </cfRule>
  </conditionalFormatting>
  <conditionalFormatting sqref="H656">
    <cfRule type="containsText" dxfId="212" priority="767" stopIfTrue="1" operator="containsText" text="(unid. De medida)">
      <formula>NOT(ISERROR(SEARCH("(unid. De medida)",H656)))</formula>
    </cfRule>
  </conditionalFormatting>
  <conditionalFormatting sqref="H668">
    <cfRule type="containsText" dxfId="211" priority="759" stopIfTrue="1" operator="containsText" text="(unid. De medida)">
      <formula>NOT(ISERROR(SEARCH("(unid. De medida)",H668)))</formula>
    </cfRule>
  </conditionalFormatting>
  <conditionalFormatting sqref="H683">
    <cfRule type="containsText" dxfId="210" priority="739" stopIfTrue="1" operator="containsText" text="(unid. De medida)">
      <formula>NOT(ISERROR(SEARCH("(unid. De medida)",H683)))</formula>
    </cfRule>
  </conditionalFormatting>
  <conditionalFormatting sqref="H698">
    <cfRule type="containsText" dxfId="209" priority="722" stopIfTrue="1" operator="containsText" text="(unid. De medida)">
      <formula>NOT(ISERROR(SEARCH("(unid. De medida)",H698)))</formula>
    </cfRule>
  </conditionalFormatting>
  <conditionalFormatting sqref="H713">
    <cfRule type="containsText" dxfId="208" priority="725" stopIfTrue="1" operator="containsText" text="(unid. De medida)">
      <formula>NOT(ISERROR(SEARCH("(unid. De medida)",H713)))</formula>
    </cfRule>
  </conditionalFormatting>
  <conditionalFormatting sqref="H725">
    <cfRule type="containsText" dxfId="207" priority="708" stopIfTrue="1" operator="containsText" text="(unid. De medida)">
      <formula>NOT(ISERROR(SEARCH("(unid. De medida)",H725)))</formula>
    </cfRule>
  </conditionalFormatting>
  <conditionalFormatting sqref="H738">
    <cfRule type="containsText" dxfId="206" priority="702" stopIfTrue="1" operator="containsText" text="(unid. De medida)">
      <formula>NOT(ISERROR(SEARCH("(unid. De medida)",H738)))</formula>
    </cfRule>
  </conditionalFormatting>
  <conditionalFormatting sqref="H751">
    <cfRule type="containsText" dxfId="205" priority="693" stopIfTrue="1" operator="containsText" text="(unid. De medida)">
      <formula>NOT(ISERROR(SEARCH("(unid. De medida)",H751)))</formula>
    </cfRule>
  </conditionalFormatting>
  <conditionalFormatting sqref="H763">
    <cfRule type="containsText" dxfId="204" priority="685" stopIfTrue="1" operator="containsText" text="(unid. De medida)">
      <formula>NOT(ISERROR(SEARCH("(unid. De medida)",H763)))</formula>
    </cfRule>
  </conditionalFormatting>
  <conditionalFormatting sqref="H772">
    <cfRule type="containsText" dxfId="203" priority="670" stopIfTrue="1" operator="containsText" text="(unid. De medida)">
      <formula>NOT(ISERROR(SEARCH("(unid. De medida)",H772)))</formula>
    </cfRule>
  </conditionalFormatting>
  <conditionalFormatting sqref="H781">
    <cfRule type="containsText" dxfId="202" priority="673" stopIfTrue="1" operator="containsText" text="(unid. De medida)">
      <formula>NOT(ISERROR(SEARCH("(unid. De medida)",H781)))</formula>
    </cfRule>
  </conditionalFormatting>
  <conditionalFormatting sqref="H790">
    <cfRule type="containsText" dxfId="201" priority="665" stopIfTrue="1" operator="containsText" text="(unid. De medida)">
      <formula>NOT(ISERROR(SEARCH("(unid. De medida)",H790)))</formula>
    </cfRule>
  </conditionalFormatting>
  <conditionalFormatting sqref="H799">
    <cfRule type="containsText" dxfId="200" priority="659" stopIfTrue="1" operator="containsText" text="(unid. De medida)">
      <formula>NOT(ISERROR(SEARCH("(unid. De medida)",H799)))</formula>
    </cfRule>
  </conditionalFormatting>
  <conditionalFormatting sqref="H814">
    <cfRule type="containsText" dxfId="199" priority="653" stopIfTrue="1" operator="containsText" text="(unid. De medida)">
      <formula>NOT(ISERROR(SEARCH("(unid. De medida)",H814)))</formula>
    </cfRule>
  </conditionalFormatting>
  <conditionalFormatting sqref="H826">
    <cfRule type="containsText" dxfId="198" priority="553" stopIfTrue="1" operator="containsText" text="(unid. De medida)">
      <formula>NOT(ISERROR(SEARCH("(unid. De medida)",H826)))</formula>
    </cfRule>
  </conditionalFormatting>
  <conditionalFormatting sqref="H845">
    <cfRule type="containsText" dxfId="197" priority="541" stopIfTrue="1" operator="containsText" text="(unid. De medida)">
      <formula>NOT(ISERROR(SEARCH("(unid. De medida)",H845)))</formula>
    </cfRule>
  </conditionalFormatting>
  <conditionalFormatting sqref="H863">
    <cfRule type="containsText" dxfId="196" priority="531" stopIfTrue="1" operator="containsText" text="(unid. De medida)">
      <formula>NOT(ISERROR(SEARCH("(unid. De medida)",H863)))</formula>
    </cfRule>
  </conditionalFormatting>
  <conditionalFormatting sqref="H881">
    <cfRule type="containsText" dxfId="195" priority="523" stopIfTrue="1" operator="containsText" text="(unid. De medida)">
      <formula>NOT(ISERROR(SEARCH("(unid. De medida)",H881)))</formula>
    </cfRule>
  </conditionalFormatting>
  <conditionalFormatting sqref="H894">
    <cfRule type="containsText" dxfId="194" priority="512" stopIfTrue="1" operator="containsText" text="(unid. De medida)">
      <formula>NOT(ISERROR(SEARCH("(unid. De medida)",H894)))</formula>
    </cfRule>
  </conditionalFormatting>
  <conditionalFormatting sqref="H906">
    <cfRule type="containsText" dxfId="193" priority="506" stopIfTrue="1" operator="containsText" text="(unid. De medida)">
      <formula>NOT(ISERROR(SEARCH("(unid. De medida)",H906)))</formula>
    </cfRule>
  </conditionalFormatting>
  <conditionalFormatting sqref="H917">
    <cfRule type="containsText" dxfId="192" priority="500" stopIfTrue="1" operator="containsText" text="(unid. De medida)">
      <formula>NOT(ISERROR(SEARCH("(unid. De medida)",H917)))</formula>
    </cfRule>
  </conditionalFormatting>
  <conditionalFormatting sqref="H929">
    <cfRule type="containsText" dxfId="191" priority="488" stopIfTrue="1" operator="containsText" text="(unid. De medida)">
      <formula>NOT(ISERROR(SEARCH("(unid. De medida)",H929)))</formula>
    </cfRule>
  </conditionalFormatting>
  <conditionalFormatting sqref="H941">
    <cfRule type="containsText" dxfId="190" priority="482" stopIfTrue="1" operator="containsText" text="(unid. De medida)">
      <formula>NOT(ISERROR(SEARCH("(unid. De medida)",H941)))</formula>
    </cfRule>
  </conditionalFormatting>
  <conditionalFormatting sqref="H952">
    <cfRule type="containsText" dxfId="189" priority="474" stopIfTrue="1" operator="containsText" text="(unid. De medida)">
      <formula>NOT(ISERROR(SEARCH("(unid. De medida)",H952)))</formula>
    </cfRule>
  </conditionalFormatting>
  <conditionalFormatting sqref="H963">
    <cfRule type="containsText" dxfId="188" priority="466" stopIfTrue="1" operator="containsText" text="(unid. De medida)">
      <formula>NOT(ISERROR(SEARCH("(unid. De medida)",H963)))</formula>
    </cfRule>
  </conditionalFormatting>
  <conditionalFormatting sqref="H974">
    <cfRule type="containsText" dxfId="187" priority="458" stopIfTrue="1" operator="containsText" text="(unid. De medida)">
      <formula>NOT(ISERROR(SEARCH("(unid. De medida)",H974)))</formula>
    </cfRule>
  </conditionalFormatting>
  <conditionalFormatting sqref="H986">
    <cfRule type="containsText" dxfId="186" priority="448" stopIfTrue="1" operator="containsText" text="(unid. De medida)">
      <formula>NOT(ISERROR(SEARCH("(unid. De medida)",H986)))</formula>
    </cfRule>
  </conditionalFormatting>
  <conditionalFormatting sqref="H997">
    <cfRule type="containsText" dxfId="185" priority="440" stopIfTrue="1" operator="containsText" text="(unid. De medida)">
      <formula>NOT(ISERROR(SEARCH("(unid. De medida)",H997)))</formula>
    </cfRule>
  </conditionalFormatting>
  <conditionalFormatting sqref="H1009">
    <cfRule type="containsText" dxfId="184" priority="422" stopIfTrue="1" operator="containsText" text="(unid. De medida)">
      <formula>NOT(ISERROR(SEARCH("(unid. De medida)",H1009)))</formula>
    </cfRule>
  </conditionalFormatting>
  <conditionalFormatting sqref="H1021">
    <cfRule type="containsText" dxfId="183" priority="424" stopIfTrue="1" operator="containsText" text="(unid. De medida)">
      <formula>NOT(ISERROR(SEARCH("(unid. De medida)",H1021)))</formula>
    </cfRule>
  </conditionalFormatting>
  <conditionalFormatting sqref="H1032">
    <cfRule type="containsText" dxfId="182" priority="414" stopIfTrue="1" operator="containsText" text="(unid. De medida)">
      <formula>NOT(ISERROR(SEARCH("(unid. De medida)",H1032)))</formula>
    </cfRule>
  </conditionalFormatting>
  <conditionalFormatting sqref="H1043">
    <cfRule type="containsText" dxfId="181" priority="406" stopIfTrue="1" operator="containsText" text="(unid. De medida)">
      <formula>NOT(ISERROR(SEARCH("(unid. De medida)",H1043)))</formula>
    </cfRule>
  </conditionalFormatting>
  <conditionalFormatting sqref="H1055">
    <cfRule type="containsText" dxfId="180" priority="398" stopIfTrue="1" operator="containsText" text="(unid. De medida)">
      <formula>NOT(ISERROR(SEARCH("(unid. De medida)",H1055)))</formula>
    </cfRule>
  </conditionalFormatting>
  <conditionalFormatting sqref="H1065">
    <cfRule type="containsText" dxfId="179" priority="390" stopIfTrue="1" operator="containsText" text="(unid. De medida)">
      <formula>NOT(ISERROR(SEARCH("(unid. De medida)",H1065)))</formula>
    </cfRule>
  </conditionalFormatting>
  <conditionalFormatting sqref="H1075">
    <cfRule type="containsText" dxfId="178" priority="382" stopIfTrue="1" operator="containsText" text="(unid. De medida)">
      <formula>NOT(ISERROR(SEARCH("(unid. De medida)",H1075)))</formula>
    </cfRule>
  </conditionalFormatting>
  <conditionalFormatting sqref="H1086">
    <cfRule type="containsText" dxfId="177" priority="374" stopIfTrue="1" operator="containsText" text="(unid. De medida)">
      <formula>NOT(ISERROR(SEARCH("(unid. De medida)",H1086)))</formula>
    </cfRule>
  </conditionalFormatting>
  <conditionalFormatting sqref="H1096">
    <cfRule type="containsText" dxfId="176" priority="366" stopIfTrue="1" operator="containsText" text="(unid. De medida)">
      <formula>NOT(ISERROR(SEARCH("(unid. De medida)",H1096)))</formula>
    </cfRule>
  </conditionalFormatting>
  <conditionalFormatting sqref="H1107">
    <cfRule type="containsText" dxfId="175" priority="358" stopIfTrue="1" operator="containsText" text="(unid. De medida)">
      <formula>NOT(ISERROR(SEARCH("(unid. De medida)",H1107)))</formula>
    </cfRule>
  </conditionalFormatting>
  <conditionalFormatting sqref="H1118">
    <cfRule type="containsText" dxfId="174" priority="350" stopIfTrue="1" operator="containsText" text="(unid. De medida)">
      <formula>NOT(ISERROR(SEARCH("(unid. De medida)",H1118)))</formula>
    </cfRule>
  </conditionalFormatting>
  <conditionalFormatting sqref="H1127">
    <cfRule type="containsText" dxfId="173" priority="342" stopIfTrue="1" operator="containsText" text="(unid. De medida)">
      <formula>NOT(ISERROR(SEARCH("(unid. De medida)",H1127)))</formula>
    </cfRule>
  </conditionalFormatting>
  <conditionalFormatting sqref="H1138">
    <cfRule type="containsText" dxfId="172" priority="336" stopIfTrue="1" operator="containsText" text="(unid. De medida)">
      <formula>NOT(ISERROR(SEARCH("(unid. De medida)",H1138)))</formula>
    </cfRule>
  </conditionalFormatting>
  <conditionalFormatting sqref="H1152">
    <cfRule type="containsText" dxfId="171" priority="328" stopIfTrue="1" operator="containsText" text="(unid. De medida)">
      <formula>NOT(ISERROR(SEARCH("(unid. De medida)",H1152)))</formula>
    </cfRule>
  </conditionalFormatting>
  <conditionalFormatting sqref="H1163">
    <cfRule type="containsText" dxfId="170" priority="322" stopIfTrue="1" operator="containsText" text="(unid. De medida)">
      <formula>NOT(ISERROR(SEARCH("(unid. De medida)",H1163)))</formula>
    </cfRule>
  </conditionalFormatting>
  <conditionalFormatting sqref="H1173">
    <cfRule type="containsText" dxfId="169" priority="316" stopIfTrue="1" operator="containsText" text="(unid. De medida)">
      <formula>NOT(ISERROR(SEARCH("(unid. De medida)",H1173)))</formula>
    </cfRule>
  </conditionalFormatting>
  <conditionalFormatting sqref="H1184">
    <cfRule type="containsText" dxfId="168" priority="308" stopIfTrue="1" operator="containsText" text="(unid. De medida)">
      <formula>NOT(ISERROR(SEARCH("(unid. De medida)",H1184)))</formula>
    </cfRule>
  </conditionalFormatting>
  <conditionalFormatting sqref="H1195">
    <cfRule type="containsText" dxfId="167" priority="300" stopIfTrue="1" operator="containsText" text="(unid. De medida)">
      <formula>NOT(ISERROR(SEARCH("(unid. De medida)",H1195)))</formula>
    </cfRule>
  </conditionalFormatting>
  <conditionalFormatting sqref="H1206">
    <cfRule type="containsText" dxfId="166" priority="286" stopIfTrue="1" operator="containsText" text="(unid. De medida)">
      <formula>NOT(ISERROR(SEARCH("(unid. De medida)",H1206)))</formula>
    </cfRule>
  </conditionalFormatting>
  <conditionalFormatting sqref="H1217">
    <cfRule type="containsText" dxfId="165" priority="277" stopIfTrue="1" operator="containsText" text="(unid. De medida)">
      <formula>NOT(ISERROR(SEARCH("(unid. De medida)",H1217)))</formula>
    </cfRule>
  </conditionalFormatting>
  <conditionalFormatting sqref="H1228">
    <cfRule type="containsText" dxfId="164" priority="271" stopIfTrue="1" operator="containsText" text="(unid. De medida)">
      <formula>NOT(ISERROR(SEARCH("(unid. De medida)",H1228)))</formula>
    </cfRule>
  </conditionalFormatting>
  <conditionalFormatting sqref="H1239">
    <cfRule type="containsText" dxfId="163" priority="262" stopIfTrue="1" operator="containsText" text="(unid. De medida)">
      <formula>NOT(ISERROR(SEARCH("(unid. De medida)",H1239)))</formula>
    </cfRule>
  </conditionalFormatting>
  <conditionalFormatting sqref="H1250">
    <cfRule type="containsText" dxfId="162" priority="256" stopIfTrue="1" operator="containsText" text="(unid. De medida)">
      <formula>NOT(ISERROR(SEARCH("(unid. De medida)",H1250)))</formula>
    </cfRule>
  </conditionalFormatting>
  <conditionalFormatting sqref="H1261">
    <cfRule type="containsText" dxfId="161" priority="247" stopIfTrue="1" operator="containsText" text="(unid. De medida)">
      <formula>NOT(ISERROR(SEARCH("(unid. De medida)",H1261)))</formula>
    </cfRule>
  </conditionalFormatting>
  <conditionalFormatting sqref="H1272">
    <cfRule type="containsText" dxfId="160" priority="241" stopIfTrue="1" operator="containsText" text="(unid. De medida)">
      <formula>NOT(ISERROR(SEARCH("(unid. De medida)",H1272)))</formula>
    </cfRule>
  </conditionalFormatting>
  <conditionalFormatting sqref="H1283">
    <cfRule type="containsText" dxfId="159" priority="292" stopIfTrue="1" operator="containsText" text="(unid. De medida)">
      <formula>NOT(ISERROR(SEARCH("(unid. De medida)",H1283)))</formula>
    </cfRule>
  </conditionalFormatting>
  <conditionalFormatting sqref="H1294">
    <cfRule type="containsText" dxfId="158" priority="232" stopIfTrue="1" operator="containsText" text="(unid. De medida)">
      <formula>NOT(ISERROR(SEARCH("(unid. De medida)",H1294)))</formula>
    </cfRule>
  </conditionalFormatting>
  <conditionalFormatting sqref="H1308">
    <cfRule type="containsText" dxfId="157" priority="224" stopIfTrue="1" operator="containsText" text="(unid. De medida)">
      <formula>NOT(ISERROR(SEARCH("(unid. De medida)",H1308)))</formula>
    </cfRule>
  </conditionalFormatting>
  <conditionalFormatting sqref="H1319">
    <cfRule type="containsText" dxfId="156" priority="218" stopIfTrue="1" operator="containsText" text="(unid. De medida)">
      <formula>NOT(ISERROR(SEARCH("(unid. De medida)",H1319)))</formula>
    </cfRule>
  </conditionalFormatting>
  <conditionalFormatting sqref="H1337">
    <cfRule type="containsText" dxfId="155" priority="212" stopIfTrue="1" operator="containsText" text="(unid. De medida)">
      <formula>NOT(ISERROR(SEARCH("(unid. De medida)",H1337)))</formula>
    </cfRule>
  </conditionalFormatting>
  <conditionalFormatting sqref="H1349">
    <cfRule type="containsText" dxfId="154" priority="206" stopIfTrue="1" operator="containsText" text="(unid. De medida)">
      <formula>NOT(ISERROR(SEARCH("(unid. De medida)",H1349)))</formula>
    </cfRule>
  </conditionalFormatting>
  <conditionalFormatting sqref="H1359">
    <cfRule type="containsText" dxfId="153" priority="200" stopIfTrue="1" operator="containsText" text="(unid. De medida)">
      <formula>NOT(ISERROR(SEARCH("(unid. De medida)",H1359)))</formula>
    </cfRule>
  </conditionalFormatting>
  <conditionalFormatting sqref="H1375">
    <cfRule type="containsText" dxfId="152" priority="194" stopIfTrue="1" operator="containsText" text="(unid. De medida)">
      <formula>NOT(ISERROR(SEARCH("(unid. De medida)",H1375)))</formula>
    </cfRule>
  </conditionalFormatting>
  <conditionalFormatting sqref="H1389">
    <cfRule type="containsText" dxfId="151" priority="177" stopIfTrue="1" operator="containsText" text="(unid. De medida)">
      <formula>NOT(ISERROR(SEARCH("(unid. De medida)",H1389)))</formula>
    </cfRule>
  </conditionalFormatting>
  <conditionalFormatting sqref="H1398">
    <cfRule type="containsText" dxfId="150" priority="171" stopIfTrue="1" operator="containsText" text="(unid. De medida)">
      <formula>NOT(ISERROR(SEARCH("(unid. De medida)",H1398)))</formula>
    </cfRule>
  </conditionalFormatting>
  <conditionalFormatting sqref="H1407">
    <cfRule type="containsText" dxfId="149" priority="165" stopIfTrue="1" operator="containsText" text="(unid. De medida)">
      <formula>NOT(ISERROR(SEARCH("(unid. De medida)",H1407)))</formula>
    </cfRule>
  </conditionalFormatting>
  <conditionalFormatting sqref="H1419">
    <cfRule type="containsText" dxfId="148" priority="159" stopIfTrue="1" operator="containsText" text="(unid. De medida)">
      <formula>NOT(ISERROR(SEARCH("(unid. De medida)",H1419)))</formula>
    </cfRule>
  </conditionalFormatting>
  <conditionalFormatting sqref="H1431">
    <cfRule type="containsText" dxfId="147" priority="153" stopIfTrue="1" operator="containsText" text="(unid. De medida)">
      <formula>NOT(ISERROR(SEARCH("(unid. De medida)",H1431)))</formula>
    </cfRule>
  </conditionalFormatting>
  <conditionalFormatting sqref="H1443">
    <cfRule type="containsText" dxfId="146" priority="144" stopIfTrue="1" operator="containsText" text="(unid. De medida)">
      <formula>NOT(ISERROR(SEARCH("(unid. De medida)",H1443)))</formula>
    </cfRule>
  </conditionalFormatting>
  <conditionalFormatting sqref="H1455">
    <cfRule type="containsText" dxfId="145" priority="135" stopIfTrue="1" operator="containsText" text="(unid. De medida)">
      <formula>NOT(ISERROR(SEARCH("(unid. De medida)",H1455)))</formula>
    </cfRule>
  </conditionalFormatting>
  <conditionalFormatting sqref="H1467">
    <cfRule type="containsText" dxfId="144" priority="116" stopIfTrue="1" operator="containsText" text="(unid. De medida)">
      <formula>NOT(ISERROR(SEARCH("(unid. De medida)",H1467)))</formula>
    </cfRule>
  </conditionalFormatting>
  <conditionalFormatting sqref="H1479">
    <cfRule type="containsText" dxfId="143" priority="107" stopIfTrue="1" operator="containsText" text="(unid. De medida)">
      <formula>NOT(ISERROR(SEARCH("(unid. De medida)",H1479)))</formula>
    </cfRule>
  </conditionalFormatting>
  <conditionalFormatting sqref="H1491">
    <cfRule type="containsText" dxfId="142" priority="98" stopIfTrue="1" operator="containsText" text="(unid. De medida)">
      <formula>NOT(ISERROR(SEARCH("(unid. De medida)",H1491)))</formula>
    </cfRule>
  </conditionalFormatting>
  <conditionalFormatting sqref="H1503">
    <cfRule type="containsText" dxfId="141" priority="89" stopIfTrue="1" operator="containsText" text="(unid. De medida)">
      <formula>NOT(ISERROR(SEARCH("(unid. De medida)",H1503)))</formula>
    </cfRule>
  </conditionalFormatting>
  <conditionalFormatting sqref="H1515">
    <cfRule type="containsText" dxfId="140" priority="81" stopIfTrue="1" operator="containsText" text="(unid. De medida)">
      <formula>NOT(ISERROR(SEARCH("(unid. De medida)",H1515)))</formula>
    </cfRule>
  </conditionalFormatting>
  <conditionalFormatting sqref="H1527">
    <cfRule type="containsText" dxfId="139" priority="72" stopIfTrue="1" operator="containsText" text="(unid. De medida)">
      <formula>NOT(ISERROR(SEARCH("(unid. De medida)",H1527)))</formula>
    </cfRule>
  </conditionalFormatting>
  <conditionalFormatting sqref="H1539">
    <cfRule type="containsText" dxfId="138" priority="46" stopIfTrue="1" operator="containsText" text="(unid. De medida)">
      <formula>NOT(ISERROR(SEARCH("(unid. De medida)",H1539)))</formula>
    </cfRule>
  </conditionalFormatting>
  <conditionalFormatting sqref="H1549">
    <cfRule type="containsText" dxfId="137" priority="40" stopIfTrue="1" operator="containsText" text="(unid. De medida)">
      <formula>NOT(ISERROR(SEARCH("(unid. De medida)",H1549)))</formula>
    </cfRule>
  </conditionalFormatting>
  <conditionalFormatting sqref="H1560">
    <cfRule type="containsText" dxfId="136" priority="34" stopIfTrue="1" operator="containsText" text="(unid. De medida)">
      <formula>NOT(ISERROR(SEARCH("(unid. De medida)",H1560)))</formula>
    </cfRule>
  </conditionalFormatting>
  <conditionalFormatting sqref="H1571">
    <cfRule type="containsText" dxfId="135" priority="28" stopIfTrue="1" operator="containsText" text="(unid. De medida)">
      <formula>NOT(ISERROR(SEARCH("(unid. De medida)",H1571)))</formula>
    </cfRule>
  </conditionalFormatting>
  <conditionalFormatting sqref="H1585">
    <cfRule type="containsText" dxfId="134" priority="22" stopIfTrue="1" operator="containsText" text="(unid. De medida)">
      <formula>NOT(ISERROR(SEARCH("(unid. De medida)",H1585)))</formula>
    </cfRule>
  </conditionalFormatting>
  <conditionalFormatting sqref="H1596">
    <cfRule type="containsText" dxfId="133" priority="16" stopIfTrue="1" operator="containsText" text="(unid. De medida)">
      <formula>NOT(ISERROR(SEARCH("(unid. De medida)",H1596)))</formula>
    </cfRule>
  </conditionalFormatting>
  <conditionalFormatting sqref="H1606">
    <cfRule type="containsText" dxfId="132" priority="10" stopIfTrue="1" operator="containsText" text="(unid. De medida)">
      <formula>NOT(ISERROR(SEARCH("(unid. De medida)",H1606)))</formula>
    </cfRule>
  </conditionalFormatting>
  <conditionalFormatting sqref="I10 I19">
    <cfRule type="containsErrors" dxfId="131" priority="1194" stopIfTrue="1">
      <formula>ISERROR(I10)</formula>
    </cfRule>
  </conditionalFormatting>
  <conditionalFormatting sqref="I22 I32">
    <cfRule type="containsErrors" dxfId="130" priority="1176" stopIfTrue="1">
      <formula>ISERROR(I22)</formula>
    </cfRule>
  </conditionalFormatting>
  <conditionalFormatting sqref="I35 I43">
    <cfRule type="containsErrors" dxfId="129" priority="1170" stopIfTrue="1">
      <formula>ISERROR(I35)</formula>
    </cfRule>
  </conditionalFormatting>
  <conditionalFormatting sqref="I46 I53">
    <cfRule type="containsErrors" dxfId="128" priority="1164" stopIfTrue="1">
      <formula>ISERROR(I46)</formula>
    </cfRule>
  </conditionalFormatting>
  <conditionalFormatting sqref="I56 I72">
    <cfRule type="containsErrors" dxfId="127" priority="1157" stopIfTrue="1">
      <formula>ISERROR(I56)</formula>
    </cfRule>
  </conditionalFormatting>
  <conditionalFormatting sqref="I75 I93">
    <cfRule type="containsErrors" dxfId="126" priority="1151" stopIfTrue="1">
      <formula>ISERROR(I75)</formula>
    </cfRule>
  </conditionalFormatting>
  <conditionalFormatting sqref="I96 I116">
    <cfRule type="containsErrors" dxfId="125" priority="1145" stopIfTrue="1">
      <formula>ISERROR(I96)</formula>
    </cfRule>
  </conditionalFormatting>
  <conditionalFormatting sqref="I119 I132">
    <cfRule type="containsErrors" dxfId="124" priority="1129" stopIfTrue="1">
      <formula>ISERROR(I119)</formula>
    </cfRule>
  </conditionalFormatting>
  <conditionalFormatting sqref="I135 I142">
    <cfRule type="containsErrors" dxfId="123" priority="1115" stopIfTrue="1">
      <formula>ISERROR(I135)</formula>
    </cfRule>
  </conditionalFormatting>
  <conditionalFormatting sqref="I145 I157">
    <cfRule type="containsErrors" dxfId="122" priority="1109" stopIfTrue="1">
      <formula>ISERROR(I145)</formula>
    </cfRule>
  </conditionalFormatting>
  <conditionalFormatting sqref="I160 I166">
    <cfRule type="containsErrors" dxfId="121" priority="1103" stopIfTrue="1">
      <formula>ISERROR(I160)</formula>
    </cfRule>
  </conditionalFormatting>
  <conditionalFormatting sqref="I169 I180">
    <cfRule type="containsErrors" dxfId="120" priority="1097" stopIfTrue="1">
      <formula>ISERROR(I169)</formula>
    </cfRule>
  </conditionalFormatting>
  <conditionalFormatting sqref="I183 I189">
    <cfRule type="containsErrors" dxfId="119" priority="1091" stopIfTrue="1">
      <formula>ISERROR(I183)</formula>
    </cfRule>
  </conditionalFormatting>
  <conditionalFormatting sqref="I192 I198">
    <cfRule type="containsErrors" dxfId="118" priority="1085" stopIfTrue="1">
      <formula>ISERROR(I192)</formula>
    </cfRule>
  </conditionalFormatting>
  <conditionalFormatting sqref="I201 I207">
    <cfRule type="containsErrors" dxfId="117" priority="1079" stopIfTrue="1">
      <formula>ISERROR(I201)</formula>
    </cfRule>
  </conditionalFormatting>
  <conditionalFormatting sqref="I210 I216">
    <cfRule type="containsErrors" dxfId="116" priority="1073" stopIfTrue="1">
      <formula>ISERROR(I210)</formula>
    </cfRule>
  </conditionalFormatting>
  <conditionalFormatting sqref="I219 I229">
    <cfRule type="containsErrors" dxfId="115" priority="1061" stopIfTrue="1">
      <formula>ISERROR(I219)</formula>
    </cfRule>
  </conditionalFormatting>
  <conditionalFormatting sqref="I232 I244">
    <cfRule type="containsErrors" dxfId="114" priority="1055" stopIfTrue="1">
      <formula>ISERROR(I232)</formula>
    </cfRule>
  </conditionalFormatting>
  <conditionalFormatting sqref="I247 I256">
    <cfRule type="containsErrors" dxfId="113" priority="1049" stopIfTrue="1">
      <formula>ISERROR(I247)</formula>
    </cfRule>
  </conditionalFormatting>
  <conditionalFormatting sqref="I259 I273">
    <cfRule type="containsErrors" dxfId="112" priority="1043" stopIfTrue="1">
      <formula>ISERROR(I259)</formula>
    </cfRule>
  </conditionalFormatting>
  <conditionalFormatting sqref="I276 I283">
    <cfRule type="containsErrors" dxfId="111" priority="1037" stopIfTrue="1">
      <formula>ISERROR(I276)</formula>
    </cfRule>
  </conditionalFormatting>
  <conditionalFormatting sqref="I286 I293">
    <cfRule type="containsErrors" dxfId="110" priority="1031" stopIfTrue="1">
      <formula>ISERROR(I286)</formula>
    </cfRule>
  </conditionalFormatting>
  <conditionalFormatting sqref="I296 I308">
    <cfRule type="containsErrors" dxfId="109" priority="1025" stopIfTrue="1">
      <formula>ISERROR(I296)</formula>
    </cfRule>
  </conditionalFormatting>
  <conditionalFormatting sqref="I311 I319">
    <cfRule type="containsErrors" dxfId="108" priority="1017" stopIfTrue="1">
      <formula>ISERROR(I311)</formula>
    </cfRule>
  </conditionalFormatting>
  <conditionalFormatting sqref="I322 I334">
    <cfRule type="containsErrors" dxfId="107" priority="1011" stopIfTrue="1">
      <formula>ISERROR(I322)</formula>
    </cfRule>
  </conditionalFormatting>
  <conditionalFormatting sqref="I337 I349">
    <cfRule type="containsErrors" dxfId="106" priority="1004" stopIfTrue="1">
      <formula>ISERROR(I337)</formula>
    </cfRule>
  </conditionalFormatting>
  <conditionalFormatting sqref="I352 I364">
    <cfRule type="containsErrors" dxfId="105" priority="997" stopIfTrue="1">
      <formula>ISERROR(I352)</formula>
    </cfRule>
  </conditionalFormatting>
  <conditionalFormatting sqref="I367 I379">
    <cfRule type="containsErrors" dxfId="104" priority="984" stopIfTrue="1">
      <formula>ISERROR(I367)</formula>
    </cfRule>
  </conditionalFormatting>
  <conditionalFormatting sqref="I382 I394">
    <cfRule type="containsErrors" dxfId="103" priority="970" stopIfTrue="1">
      <formula>ISERROR(I382)</formula>
    </cfRule>
  </conditionalFormatting>
  <conditionalFormatting sqref="I397 I405">
    <cfRule type="containsErrors" dxfId="102" priority="939" stopIfTrue="1">
      <formula>ISERROR(I397)</formula>
    </cfRule>
  </conditionalFormatting>
  <conditionalFormatting sqref="I408 I417">
    <cfRule type="containsErrors" dxfId="101" priority="933" stopIfTrue="1">
      <formula>ISERROR(I408)</formula>
    </cfRule>
  </conditionalFormatting>
  <conditionalFormatting sqref="I420 I432">
    <cfRule type="containsErrors" dxfId="100" priority="927" stopIfTrue="1">
      <formula>ISERROR(I420)</formula>
    </cfRule>
  </conditionalFormatting>
  <conditionalFormatting sqref="I435 I443">
    <cfRule type="containsErrors" dxfId="99" priority="921" stopIfTrue="1">
      <formula>ISERROR(I435)</formula>
    </cfRule>
  </conditionalFormatting>
  <conditionalFormatting sqref="I446 I454">
    <cfRule type="containsErrors" dxfId="98" priority="914" stopIfTrue="1">
      <formula>ISERROR(I446)</formula>
    </cfRule>
  </conditionalFormatting>
  <conditionalFormatting sqref="I457 I470">
    <cfRule type="containsErrors" dxfId="97" priority="908" stopIfTrue="1">
      <formula>ISERROR(I457)</formula>
    </cfRule>
  </conditionalFormatting>
  <conditionalFormatting sqref="I473 I482">
    <cfRule type="containsErrors" dxfId="96" priority="898" stopIfTrue="1">
      <formula>ISERROR(I473)</formula>
    </cfRule>
  </conditionalFormatting>
  <conditionalFormatting sqref="I485 I495">
    <cfRule type="containsErrors" dxfId="95" priority="889" stopIfTrue="1">
      <formula>ISERROR(I485)</formula>
    </cfRule>
  </conditionalFormatting>
  <conditionalFormatting sqref="I498 I507">
    <cfRule type="containsErrors" dxfId="94" priority="883" stopIfTrue="1">
      <formula>ISERROR(I498)</formula>
    </cfRule>
  </conditionalFormatting>
  <conditionalFormatting sqref="I510 I519">
    <cfRule type="containsErrors" dxfId="93" priority="871" stopIfTrue="1">
      <formula>ISERROR(I510)</formula>
    </cfRule>
  </conditionalFormatting>
  <conditionalFormatting sqref="I522 I532">
    <cfRule type="containsErrors" dxfId="92" priority="865" stopIfTrue="1">
      <formula>ISERROR(I522)</formula>
    </cfRule>
  </conditionalFormatting>
  <conditionalFormatting sqref="I535 I549">
    <cfRule type="containsErrors" dxfId="91" priority="853" stopIfTrue="1">
      <formula>ISERROR(I535)</formula>
    </cfRule>
  </conditionalFormatting>
  <conditionalFormatting sqref="I552 I559">
    <cfRule type="containsErrors" dxfId="90" priority="847" stopIfTrue="1">
      <formula>ISERROR(I552)</formula>
    </cfRule>
  </conditionalFormatting>
  <conditionalFormatting sqref="I562 I569">
    <cfRule type="containsErrors" dxfId="89" priority="835" stopIfTrue="1">
      <formula>ISERROR(I562)</formula>
    </cfRule>
  </conditionalFormatting>
  <conditionalFormatting sqref="I572 I579">
    <cfRule type="containsErrors" dxfId="88" priority="829" stopIfTrue="1">
      <formula>ISERROR(I572)</formula>
    </cfRule>
  </conditionalFormatting>
  <conditionalFormatting sqref="I582 I590">
    <cfRule type="containsErrors" dxfId="87" priority="823" stopIfTrue="1">
      <formula>ISERROR(I582)</formula>
    </cfRule>
  </conditionalFormatting>
  <conditionalFormatting sqref="I593 I599">
    <cfRule type="containsErrors" dxfId="86" priority="841" stopIfTrue="1">
      <formula>ISERROR(I593)</formula>
    </cfRule>
  </conditionalFormatting>
  <conditionalFormatting sqref="I602 I610">
    <cfRule type="containsErrors" dxfId="85" priority="817" stopIfTrue="1">
      <formula>ISERROR(I602)</formula>
    </cfRule>
  </conditionalFormatting>
  <conditionalFormatting sqref="I613 I621">
    <cfRule type="containsErrors" dxfId="84" priority="811" stopIfTrue="1">
      <formula>ISERROR(I613)</formula>
    </cfRule>
  </conditionalFormatting>
  <conditionalFormatting sqref="I624 I631">
    <cfRule type="containsErrors" dxfId="83" priority="799" stopIfTrue="1">
      <formula>ISERROR(I624)</formula>
    </cfRule>
  </conditionalFormatting>
  <conditionalFormatting sqref="I634 I642">
    <cfRule type="containsErrors" dxfId="82" priority="793" stopIfTrue="1">
      <formula>ISERROR(I634)</formula>
    </cfRule>
  </conditionalFormatting>
  <conditionalFormatting sqref="I645 I653">
    <cfRule type="containsErrors" dxfId="81" priority="787" stopIfTrue="1">
      <formula>ISERROR(I645)</formula>
    </cfRule>
  </conditionalFormatting>
  <conditionalFormatting sqref="I656 I665">
    <cfRule type="containsErrors" dxfId="80" priority="771" stopIfTrue="1">
      <formula>ISERROR(I656)</formula>
    </cfRule>
  </conditionalFormatting>
  <conditionalFormatting sqref="I668 I680">
    <cfRule type="containsErrors" dxfId="79" priority="763" stopIfTrue="1">
      <formula>ISERROR(I668)</formula>
    </cfRule>
  </conditionalFormatting>
  <conditionalFormatting sqref="I683 I695">
    <cfRule type="containsErrors" dxfId="78" priority="755" stopIfTrue="1">
      <formula>ISERROR(I683)</formula>
    </cfRule>
  </conditionalFormatting>
  <conditionalFormatting sqref="I698 I710">
    <cfRule type="containsErrors" dxfId="77" priority="745" stopIfTrue="1">
      <formula>ISERROR(I698)</formula>
    </cfRule>
  </conditionalFormatting>
  <conditionalFormatting sqref="I713 I722">
    <cfRule type="containsErrors" dxfId="76" priority="729" stopIfTrue="1">
      <formula>ISERROR(I713)</formula>
    </cfRule>
  </conditionalFormatting>
  <conditionalFormatting sqref="I725 I735">
    <cfRule type="containsErrors" dxfId="75" priority="712" stopIfTrue="1">
      <formula>ISERROR(I725)</formula>
    </cfRule>
  </conditionalFormatting>
  <conditionalFormatting sqref="I738 I748">
    <cfRule type="containsErrors" dxfId="74" priority="706" stopIfTrue="1">
      <formula>ISERROR(I738)</formula>
    </cfRule>
  </conditionalFormatting>
  <conditionalFormatting sqref="I751 I760">
    <cfRule type="containsErrors" dxfId="73" priority="697" stopIfTrue="1">
      <formula>ISERROR(I751)</formula>
    </cfRule>
  </conditionalFormatting>
  <conditionalFormatting sqref="I763 I769">
    <cfRule type="containsErrors" dxfId="72" priority="689" stopIfTrue="1">
      <formula>ISERROR(I763)</formula>
    </cfRule>
  </conditionalFormatting>
  <conditionalFormatting sqref="I772 I778">
    <cfRule type="containsErrors" dxfId="71" priority="683" stopIfTrue="1">
      <formula>ISERROR(I772)</formula>
    </cfRule>
  </conditionalFormatting>
  <conditionalFormatting sqref="I781 I787">
    <cfRule type="containsErrors" dxfId="70" priority="677" stopIfTrue="1">
      <formula>ISERROR(I781)</formula>
    </cfRule>
  </conditionalFormatting>
  <conditionalFormatting sqref="I790 I796">
    <cfRule type="containsErrors" dxfId="69" priority="669" stopIfTrue="1">
      <formula>ISERROR(I790)</formula>
    </cfRule>
  </conditionalFormatting>
  <conditionalFormatting sqref="I799 I811">
    <cfRule type="containsErrors" dxfId="68" priority="663" stopIfTrue="1">
      <formula>ISERROR(I799)</formula>
    </cfRule>
  </conditionalFormatting>
  <conditionalFormatting sqref="I814 I823">
    <cfRule type="containsErrors" dxfId="67" priority="657" stopIfTrue="1">
      <formula>ISERROR(I814)</formula>
    </cfRule>
  </conditionalFormatting>
  <conditionalFormatting sqref="I826 I842">
    <cfRule type="containsErrors" dxfId="66" priority="560" stopIfTrue="1">
      <formula>ISERROR(I826)</formula>
    </cfRule>
  </conditionalFormatting>
  <conditionalFormatting sqref="I845 I860">
    <cfRule type="containsErrors" dxfId="65" priority="548" stopIfTrue="1">
      <formula>ISERROR(I845)</formula>
    </cfRule>
  </conditionalFormatting>
  <conditionalFormatting sqref="I863 I878">
    <cfRule type="containsErrors" dxfId="64" priority="538" stopIfTrue="1">
      <formula>ISERROR(I863)</formula>
    </cfRule>
  </conditionalFormatting>
  <conditionalFormatting sqref="I881 I891">
    <cfRule type="containsErrors" dxfId="63" priority="530" stopIfTrue="1">
      <formula>ISERROR(I881)</formula>
    </cfRule>
  </conditionalFormatting>
  <conditionalFormatting sqref="I894 I903">
    <cfRule type="containsErrors" dxfId="62" priority="519" stopIfTrue="1">
      <formula>ISERROR(I894)</formula>
    </cfRule>
  </conditionalFormatting>
  <conditionalFormatting sqref="I906 I914">
    <cfRule type="containsErrors" dxfId="61" priority="511" stopIfTrue="1">
      <formula>ISERROR(I906)</formula>
    </cfRule>
  </conditionalFormatting>
  <conditionalFormatting sqref="I917 I926">
    <cfRule type="containsErrors" dxfId="60" priority="505" stopIfTrue="1">
      <formula>ISERROR(I917)</formula>
    </cfRule>
  </conditionalFormatting>
  <conditionalFormatting sqref="I929 I938">
    <cfRule type="containsErrors" dxfId="59" priority="497" stopIfTrue="1">
      <formula>ISERROR(I929)</formula>
    </cfRule>
  </conditionalFormatting>
  <conditionalFormatting sqref="I941 I949">
    <cfRule type="containsErrors" dxfId="58" priority="487" stopIfTrue="1">
      <formula>ISERROR(I941)</formula>
    </cfRule>
  </conditionalFormatting>
  <conditionalFormatting sqref="I952 I960">
    <cfRule type="containsErrors" dxfId="57" priority="479" stopIfTrue="1">
      <formula>ISERROR(I952)</formula>
    </cfRule>
  </conditionalFormatting>
  <conditionalFormatting sqref="I963 I971">
    <cfRule type="containsErrors" dxfId="56" priority="471" stopIfTrue="1">
      <formula>ISERROR(I963)</formula>
    </cfRule>
  </conditionalFormatting>
  <conditionalFormatting sqref="I974 I983">
    <cfRule type="containsErrors" dxfId="55" priority="463" stopIfTrue="1">
      <formula>ISERROR(I974)</formula>
    </cfRule>
  </conditionalFormatting>
  <conditionalFormatting sqref="I986 I994">
    <cfRule type="containsErrors" dxfId="54" priority="453" stopIfTrue="1">
      <formula>ISERROR(I986)</formula>
    </cfRule>
  </conditionalFormatting>
  <conditionalFormatting sqref="I997 I1006">
    <cfRule type="containsErrors" dxfId="53" priority="445" stopIfTrue="1">
      <formula>ISERROR(I997)</formula>
    </cfRule>
  </conditionalFormatting>
  <conditionalFormatting sqref="I1009 I1018">
    <cfRule type="containsErrors" dxfId="52" priority="437" stopIfTrue="1">
      <formula>ISERROR(I1009)</formula>
    </cfRule>
  </conditionalFormatting>
  <conditionalFormatting sqref="I1021 I1029">
    <cfRule type="containsErrors" dxfId="51" priority="429" stopIfTrue="1">
      <formula>ISERROR(I1021)</formula>
    </cfRule>
  </conditionalFormatting>
  <conditionalFormatting sqref="I1032 I1040">
    <cfRule type="containsErrors" dxfId="50" priority="419" stopIfTrue="1">
      <formula>ISERROR(I1032)</formula>
    </cfRule>
  </conditionalFormatting>
  <conditionalFormatting sqref="I1043 I1052">
    <cfRule type="containsErrors" dxfId="49" priority="411" stopIfTrue="1">
      <formula>ISERROR(I1043)</formula>
    </cfRule>
  </conditionalFormatting>
  <conditionalFormatting sqref="I1055 I1062">
    <cfRule type="containsErrors" dxfId="48" priority="403" stopIfTrue="1">
      <formula>ISERROR(I1055)</formula>
    </cfRule>
  </conditionalFormatting>
  <conditionalFormatting sqref="I1065 I1072">
    <cfRule type="containsErrors" dxfId="47" priority="395" stopIfTrue="1">
      <formula>ISERROR(I1065)</formula>
    </cfRule>
  </conditionalFormatting>
  <conditionalFormatting sqref="I1075 I1083">
    <cfRule type="containsErrors" dxfId="46" priority="387" stopIfTrue="1">
      <formula>ISERROR(I1075)</formula>
    </cfRule>
  </conditionalFormatting>
  <conditionalFormatting sqref="I1086 I1093">
    <cfRule type="containsErrors" dxfId="45" priority="379" stopIfTrue="1">
      <formula>ISERROR(I1086)</formula>
    </cfRule>
  </conditionalFormatting>
  <conditionalFormatting sqref="I1096 I1104">
    <cfRule type="containsErrors" dxfId="44" priority="371" stopIfTrue="1">
      <formula>ISERROR(I1096)</formula>
    </cfRule>
  </conditionalFormatting>
  <conditionalFormatting sqref="I1107 I1115">
    <cfRule type="containsErrors" dxfId="43" priority="363" stopIfTrue="1">
      <formula>ISERROR(I1107)</formula>
    </cfRule>
  </conditionalFormatting>
  <conditionalFormatting sqref="I1118 I1124">
    <cfRule type="containsErrors" dxfId="42" priority="355" stopIfTrue="1">
      <formula>ISERROR(I1118)</formula>
    </cfRule>
  </conditionalFormatting>
  <conditionalFormatting sqref="I1127 I1135">
    <cfRule type="containsErrors" dxfId="41" priority="347" stopIfTrue="1">
      <formula>ISERROR(I1127)</formula>
    </cfRule>
  </conditionalFormatting>
  <conditionalFormatting sqref="I1138 I1149">
    <cfRule type="containsErrors" dxfId="40" priority="341" stopIfTrue="1">
      <formula>ISERROR(I1138)</formula>
    </cfRule>
  </conditionalFormatting>
  <conditionalFormatting sqref="I1152 I1160">
    <cfRule type="containsErrors" dxfId="39" priority="333" stopIfTrue="1">
      <formula>ISERROR(I1152)</formula>
    </cfRule>
  </conditionalFormatting>
  <conditionalFormatting sqref="I1163 I1170">
    <cfRule type="containsErrors" dxfId="38" priority="327" stopIfTrue="1">
      <formula>ISERROR(I1163)</formula>
    </cfRule>
  </conditionalFormatting>
  <conditionalFormatting sqref="I1173 I1181">
    <cfRule type="containsErrors" dxfId="37" priority="321" stopIfTrue="1">
      <formula>ISERROR(I1173)</formula>
    </cfRule>
  </conditionalFormatting>
  <conditionalFormatting sqref="I1184 I1192">
    <cfRule type="containsErrors" dxfId="36" priority="313" stopIfTrue="1">
      <formula>ISERROR(I1184)</formula>
    </cfRule>
  </conditionalFormatting>
  <conditionalFormatting sqref="I1195 I1203">
    <cfRule type="containsErrors" dxfId="35" priority="305" stopIfTrue="1">
      <formula>ISERROR(I1195)</formula>
    </cfRule>
  </conditionalFormatting>
  <conditionalFormatting sqref="I1206 I1214">
    <cfRule type="containsErrors" dxfId="34" priority="291" stopIfTrue="1">
      <formula>ISERROR(I1206)</formula>
    </cfRule>
  </conditionalFormatting>
  <conditionalFormatting sqref="I1217 I1225">
    <cfRule type="containsErrors" dxfId="33" priority="282" stopIfTrue="1">
      <formula>ISERROR(I1217)</formula>
    </cfRule>
  </conditionalFormatting>
  <conditionalFormatting sqref="I1228 I1236">
    <cfRule type="containsErrors" dxfId="32" priority="276" stopIfTrue="1">
      <formula>ISERROR(I1228)</formula>
    </cfRule>
  </conditionalFormatting>
  <conditionalFormatting sqref="I1239 I1247">
    <cfRule type="containsErrors" dxfId="31" priority="267" stopIfTrue="1">
      <formula>ISERROR(I1239)</formula>
    </cfRule>
  </conditionalFormatting>
  <conditionalFormatting sqref="I1250 I1258">
    <cfRule type="containsErrors" dxfId="30" priority="261" stopIfTrue="1">
      <formula>ISERROR(I1250)</formula>
    </cfRule>
  </conditionalFormatting>
  <conditionalFormatting sqref="I1261 I1269">
    <cfRule type="containsErrors" dxfId="29" priority="252" stopIfTrue="1">
      <formula>ISERROR(I1261)</formula>
    </cfRule>
  </conditionalFormatting>
  <conditionalFormatting sqref="I1272 I1280">
    <cfRule type="containsErrors" dxfId="28" priority="246" stopIfTrue="1">
      <formula>ISERROR(I1272)</formula>
    </cfRule>
  </conditionalFormatting>
  <conditionalFormatting sqref="I1283 I1291">
    <cfRule type="containsErrors" dxfId="27" priority="297" stopIfTrue="1">
      <formula>ISERROR(I1283)</formula>
    </cfRule>
  </conditionalFormatting>
  <conditionalFormatting sqref="I1294 I1305">
    <cfRule type="containsErrors" dxfId="26" priority="237" stopIfTrue="1">
      <formula>ISERROR(I1294)</formula>
    </cfRule>
  </conditionalFormatting>
  <conditionalFormatting sqref="I1308 I1316">
    <cfRule type="containsErrors" dxfId="25" priority="229" stopIfTrue="1">
      <formula>ISERROR(I1308)</formula>
    </cfRule>
  </conditionalFormatting>
  <conditionalFormatting sqref="I1319 I1334">
    <cfRule type="containsErrors" dxfId="24" priority="223" stopIfTrue="1">
      <formula>ISERROR(I1319)</formula>
    </cfRule>
  </conditionalFormatting>
  <conditionalFormatting sqref="I1337 I1346">
    <cfRule type="containsErrors" dxfId="23" priority="217" stopIfTrue="1">
      <formula>ISERROR(I1337)</formula>
    </cfRule>
  </conditionalFormatting>
  <conditionalFormatting sqref="I1349 I1356">
    <cfRule type="containsErrors" dxfId="22" priority="211" stopIfTrue="1">
      <formula>ISERROR(I1349)</formula>
    </cfRule>
  </conditionalFormatting>
  <conditionalFormatting sqref="I1359 I1372">
    <cfRule type="containsErrors" dxfId="21" priority="205" stopIfTrue="1">
      <formula>ISERROR(I1359)</formula>
    </cfRule>
  </conditionalFormatting>
  <conditionalFormatting sqref="I1375 I1386">
    <cfRule type="containsErrors" dxfId="20" priority="199" stopIfTrue="1">
      <formula>ISERROR(I1375)</formula>
    </cfRule>
  </conditionalFormatting>
  <conditionalFormatting sqref="I1389 I1395">
    <cfRule type="containsErrors" dxfId="19" priority="182" stopIfTrue="1">
      <formula>ISERROR(I1389)</formula>
    </cfRule>
  </conditionalFormatting>
  <conditionalFormatting sqref="I1398 I1404">
    <cfRule type="containsErrors" dxfId="18" priority="176" stopIfTrue="1">
      <formula>ISERROR(I1398)</formula>
    </cfRule>
  </conditionalFormatting>
  <conditionalFormatting sqref="I1407 I1416">
    <cfRule type="containsErrors" dxfId="17" priority="170" stopIfTrue="1">
      <formula>ISERROR(I1407)</formula>
    </cfRule>
  </conditionalFormatting>
  <conditionalFormatting sqref="I1419 I1428">
    <cfRule type="containsErrors" dxfId="16" priority="164" stopIfTrue="1">
      <formula>ISERROR(I1419)</formula>
    </cfRule>
  </conditionalFormatting>
  <conditionalFormatting sqref="I1431 I1440">
    <cfRule type="containsErrors" dxfId="15" priority="158" stopIfTrue="1">
      <formula>ISERROR(I1431)</formula>
    </cfRule>
  </conditionalFormatting>
  <conditionalFormatting sqref="I1443 I1452">
    <cfRule type="containsErrors" dxfId="14" priority="149" stopIfTrue="1">
      <formula>ISERROR(I1443)</formula>
    </cfRule>
  </conditionalFormatting>
  <conditionalFormatting sqref="I1455 I1464">
    <cfRule type="containsErrors" dxfId="13" priority="140" stopIfTrue="1">
      <formula>ISERROR(I1455)</formula>
    </cfRule>
  </conditionalFormatting>
  <conditionalFormatting sqref="I1467 I1476">
    <cfRule type="containsErrors" dxfId="12" priority="121" stopIfTrue="1">
      <formula>ISERROR(I1467)</formula>
    </cfRule>
  </conditionalFormatting>
  <conditionalFormatting sqref="I1479 I1488">
    <cfRule type="containsErrors" dxfId="11" priority="112" stopIfTrue="1">
      <formula>ISERROR(I1479)</formula>
    </cfRule>
  </conditionalFormatting>
  <conditionalFormatting sqref="I1491 I1500">
    <cfRule type="containsErrors" dxfId="10" priority="103" stopIfTrue="1">
      <formula>ISERROR(I1491)</formula>
    </cfRule>
  </conditionalFormatting>
  <conditionalFormatting sqref="I1503 I1512">
    <cfRule type="containsErrors" dxfId="9" priority="94" stopIfTrue="1">
      <formula>ISERROR(I1503)</formula>
    </cfRule>
  </conditionalFormatting>
  <conditionalFormatting sqref="I1515 I1524">
    <cfRule type="containsErrors" dxfId="8" priority="86" stopIfTrue="1">
      <formula>ISERROR(I1515)</formula>
    </cfRule>
  </conditionalFormatting>
  <conditionalFormatting sqref="I1527 I1536">
    <cfRule type="containsErrors" dxfId="7" priority="77" stopIfTrue="1">
      <formula>ISERROR(I1527)</formula>
    </cfRule>
  </conditionalFormatting>
  <conditionalFormatting sqref="I1539 I1546">
    <cfRule type="containsErrors" dxfId="6" priority="49" stopIfTrue="1">
      <formula>ISERROR(I1539)</formula>
    </cfRule>
  </conditionalFormatting>
  <conditionalFormatting sqref="I1549 I1557">
    <cfRule type="containsErrors" dxfId="5" priority="43" stopIfTrue="1">
      <formula>ISERROR(I1549)</formula>
    </cfRule>
  </conditionalFormatting>
  <conditionalFormatting sqref="I1560 I1568">
    <cfRule type="containsErrors" dxfId="4" priority="37" stopIfTrue="1">
      <formula>ISERROR(I1560)</formula>
    </cfRule>
  </conditionalFormatting>
  <conditionalFormatting sqref="I1571 I1582">
    <cfRule type="containsErrors" dxfId="3" priority="31" stopIfTrue="1">
      <formula>ISERROR(I1571)</formula>
    </cfRule>
  </conditionalFormatting>
  <conditionalFormatting sqref="I1585 I1593">
    <cfRule type="containsErrors" dxfId="2" priority="25" stopIfTrue="1">
      <formula>ISERROR(I1585)</formula>
    </cfRule>
  </conditionalFormatting>
  <conditionalFormatting sqref="I1596 I1603">
    <cfRule type="containsErrors" dxfId="1" priority="19" stopIfTrue="1">
      <formula>ISERROR(I1596)</formula>
    </cfRule>
  </conditionalFormatting>
  <conditionalFormatting sqref="I1606 I1613">
    <cfRule type="containsErrors" dxfId="0" priority="13" stopIfTrue="1">
      <formula>ISERROR(I1606)</formula>
    </cfRule>
  </conditionalFormatting>
  <pageMargins left="0.78740157480314965" right="0.19685039370078741" top="0.39370078740157483" bottom="0.78740157480314965" header="0.31496062992125984" footer="0.31496062992125984"/>
  <pageSetup paperSize="9" scale="66" orientation="portrait" r:id="rId1"/>
  <headerFooter>
    <oddFooter>&amp;LCOMPOSIÇÕES DE PREÇOS UNITÁRIOS&amp;RPágina &amp;P de &amp;N</oddFooter>
  </headerFooter>
  <rowBreaks count="39" manualBreakCount="39">
    <brk id="45" max="8" man="1"/>
    <brk id="74" max="8" man="1"/>
    <brk id="95" max="8" man="1"/>
    <brk id="118" max="8" man="1"/>
    <brk id="144" max="8" man="1"/>
    <brk id="168" max="8" man="1"/>
    <brk id="209" max="8" man="1"/>
    <brk id="246" max="8" man="1"/>
    <brk id="321" max="8" man="1"/>
    <brk id="366" max="8" man="1"/>
    <brk id="407" max="8" man="1"/>
    <brk id="445" max="8" man="1"/>
    <brk id="521" max="8" man="1"/>
    <brk id="551" max="8" man="1"/>
    <brk id="592" max="8" man="1"/>
    <brk id="633" max="8" man="1"/>
    <brk id="667" max="8" man="1"/>
    <brk id="697" max="8" man="1"/>
    <brk id="724" max="8" man="1"/>
    <brk id="762" max="8" man="1"/>
    <brk id="796" max="8" man="1"/>
    <brk id="825" max="8" man="1"/>
    <brk id="844" max="8" man="1"/>
    <brk id="880" max="8" man="1"/>
    <brk id="916" max="8" man="1"/>
    <brk id="962" max="8" man="1"/>
    <brk id="1008" max="8" man="1"/>
    <brk id="1064" max="8" man="1"/>
    <brk id="1106" max="8" man="1"/>
    <brk id="1137" max="8" man="1"/>
    <brk id="1172" max="8" man="1"/>
    <brk id="1216" max="8" man="1"/>
    <brk id="1318" max="8" man="1"/>
    <brk id="1348" max="8" man="1"/>
    <brk id="1388" max="8" man="1"/>
    <brk id="1418" max="8" man="1"/>
    <brk id="1454" max="8" man="1"/>
    <brk id="1490" max="8" man="1"/>
    <brk id="152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12</vt:i4>
      </vt:variant>
    </vt:vector>
  </HeadingPairs>
  <TitlesOfParts>
    <vt:vector size="18" baseType="lpstr">
      <vt:lpstr>RESUMO</vt:lpstr>
      <vt:lpstr>LDI</vt:lpstr>
      <vt:lpstr>PLAN.A</vt:lpstr>
      <vt:lpstr>CRONOGRAMA</vt:lpstr>
      <vt:lpstr>CURVA ABC</vt:lpstr>
      <vt:lpstr>CPU's</vt:lpstr>
      <vt:lpstr>'CPU''s'!Area_de_impressao</vt:lpstr>
      <vt:lpstr>CRONOGRAMA!Area_de_impressao</vt:lpstr>
      <vt:lpstr>'CURVA ABC'!Area_de_impressao</vt:lpstr>
      <vt:lpstr>LDI!Area_de_impressao</vt:lpstr>
      <vt:lpstr>PLAN.A!Area_de_impressao</vt:lpstr>
      <vt:lpstr>RESUMO!Area_de_impressao</vt:lpstr>
      <vt:lpstr>'CPU''s'!Titulos_de_impressao</vt:lpstr>
      <vt:lpstr>CRONOGRAMA!Titulos_de_impressao</vt:lpstr>
      <vt:lpstr>'CURVA ABC'!Titulos_de_impressao</vt:lpstr>
      <vt:lpstr>LDI!Titulos_de_impressao</vt:lpstr>
      <vt:lpstr>PLAN.A!Titulos_de_impressao</vt:lpstr>
      <vt:lpstr>RESUMO!Titulos_de_impressao</vt:lpstr>
    </vt:vector>
  </TitlesOfParts>
  <Company>PMCF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railander.silva</dc:creator>
  <cp:lastModifiedBy>Lucas Mendes</cp:lastModifiedBy>
  <cp:lastPrinted>2024-09-06T12:41:09Z</cp:lastPrinted>
  <dcterms:created xsi:type="dcterms:W3CDTF">2013-01-22T17:58:49Z</dcterms:created>
  <dcterms:modified xsi:type="dcterms:W3CDTF">2024-09-06T12:43:58Z</dcterms:modified>
</cp:coreProperties>
</file>