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000" tabRatio="722"/>
  </bookViews>
  <sheets>
    <sheet name="Planilha com BDI" sheetId="1" r:id="rId1"/>
  </sheets>
  <definedNames>
    <definedName name="_xlnm.Print_Area" localSheetId="0">'Planilha com BDI'!$A$1:$F$211</definedName>
  </definedNames>
  <calcPr calcId="162913"/>
  <customWorkbookViews>
    <customWorkbookView name="gmoreira_adm - Modo de exibição pessoal" guid="{2CBCE48A-B8ED-44B8-9FE2-AD8363FE8275}" mergeInterval="0" personalView="1" maximized="1" xWindow="1" yWindow="1" windowWidth="1280" windowHeight="794" tabRatio="722" activeSheetId="1"/>
  </customWorkbookViews>
</workbook>
</file>

<file path=xl/calcChain.xml><?xml version="1.0" encoding="utf-8"?>
<calcChain xmlns="http://schemas.openxmlformats.org/spreadsheetml/2006/main">
  <c r="D173" i="1" l="1"/>
  <c r="D170"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2" i="1"/>
  <c r="D133" i="1" s="1"/>
  <c r="D103" i="1"/>
  <c r="D104" i="1" s="1"/>
  <c r="D98" i="1"/>
  <c r="D89" i="1"/>
  <c r="D82" i="1"/>
  <c r="D72" i="1"/>
  <c r="D71" i="1"/>
  <c r="D70" i="1"/>
  <c r="D73" i="1" s="1"/>
  <c r="D200" i="1"/>
  <c r="D90" i="1" l="1"/>
  <c r="D17" i="1" l="1"/>
  <c r="D207" i="1" s="1"/>
  <c r="D47" i="1" l="1"/>
  <c r="D38" i="1"/>
  <c r="D33" i="1"/>
  <c r="D9" i="1" l="1"/>
  <c r="D10" i="1" l="1"/>
</calcChain>
</file>

<file path=xl/sharedStrings.xml><?xml version="1.0" encoding="utf-8"?>
<sst xmlns="http://schemas.openxmlformats.org/spreadsheetml/2006/main" count="431" uniqueCount="277">
  <si>
    <t>ITEM</t>
  </si>
  <si>
    <t>DESCRIÇÃO DOS SERVIÇOS</t>
  </si>
  <si>
    <t>UN.</t>
  </si>
  <si>
    <t>QUANT.</t>
  </si>
  <si>
    <t>1.1</t>
  </si>
  <si>
    <t>m</t>
  </si>
  <si>
    <t>Subtotal Item 01</t>
  </si>
  <si>
    <t>2.1</t>
  </si>
  <si>
    <t>2.2</t>
  </si>
  <si>
    <t>m²</t>
  </si>
  <si>
    <t>Subtotal Item 02</t>
  </si>
  <si>
    <t>R$ UNIT.</t>
  </si>
  <si>
    <t>1.2</t>
  </si>
  <si>
    <t>m³</t>
  </si>
  <si>
    <t>2</t>
  </si>
  <si>
    <t>3</t>
  </si>
  <si>
    <t>3.1</t>
  </si>
  <si>
    <t>Subtotal Item 03</t>
  </si>
  <si>
    <t>4</t>
  </si>
  <si>
    <t>4.1</t>
  </si>
  <si>
    <t>Subtotal Item 04</t>
  </si>
  <si>
    <t>5</t>
  </si>
  <si>
    <t>5.1</t>
  </si>
  <si>
    <t>3.3</t>
  </si>
  <si>
    <t>5.2</t>
  </si>
  <si>
    <t>5.3</t>
  </si>
  <si>
    <t>6</t>
  </si>
  <si>
    <t>6.1</t>
  </si>
  <si>
    <t>Subtotal Item 06</t>
  </si>
  <si>
    <t>7</t>
  </si>
  <si>
    <t>Subtotal Item 07</t>
  </si>
  <si>
    <t>7.1</t>
  </si>
  <si>
    <t>6.2</t>
  </si>
  <si>
    <t>5.4</t>
  </si>
  <si>
    <t>4.2</t>
  </si>
  <si>
    <t>4.3</t>
  </si>
  <si>
    <t>2.3</t>
  </si>
  <si>
    <t>TOTAL GERAL:</t>
  </si>
  <si>
    <t>3.4</t>
  </si>
  <si>
    <t>2.4</t>
  </si>
  <si>
    <t>2.5</t>
  </si>
  <si>
    <t>3.5</t>
  </si>
  <si>
    <t>3.2</t>
  </si>
  <si>
    <t>6.3</t>
  </si>
  <si>
    <t>8</t>
  </si>
  <si>
    <t>8.1</t>
  </si>
  <si>
    <t>8.2</t>
  </si>
  <si>
    <t>Subtotal Item 08</t>
  </si>
  <si>
    <t>Subtotal Item 05</t>
  </si>
  <si>
    <t>9</t>
  </si>
  <si>
    <t>9.1</t>
  </si>
  <si>
    <t>3.6</t>
  </si>
  <si>
    <t>6.7</t>
  </si>
  <si>
    <t>h</t>
  </si>
  <si>
    <t>5.9</t>
  </si>
  <si>
    <t>6.8</t>
  </si>
  <si>
    <t>SERVIÇOS PRELIMINARES</t>
  </si>
  <si>
    <t>3.8</t>
  </si>
  <si>
    <t>3.9</t>
  </si>
  <si>
    <t>Subtotal Item 10</t>
  </si>
  <si>
    <t>3.10</t>
  </si>
  <si>
    <t>3.11</t>
  </si>
  <si>
    <t>3.12</t>
  </si>
  <si>
    <t>3.7</t>
  </si>
  <si>
    <t>6.4</t>
  </si>
  <si>
    <t>6.5</t>
  </si>
  <si>
    <t>6.6</t>
  </si>
  <si>
    <t>8.3</t>
  </si>
  <si>
    <t>8.4</t>
  </si>
  <si>
    <t>8.5</t>
  </si>
  <si>
    <t>8.6</t>
  </si>
  <si>
    <t>8.7</t>
  </si>
  <si>
    <t>10</t>
  </si>
  <si>
    <t>Subtotal Item 09</t>
  </si>
  <si>
    <t>1.3</t>
  </si>
  <si>
    <t>1.4</t>
  </si>
  <si>
    <t>1.5</t>
  </si>
  <si>
    <t>5.5</t>
  </si>
  <si>
    <t>5.6</t>
  </si>
  <si>
    <t>5.7</t>
  </si>
  <si>
    <t>5.8</t>
  </si>
  <si>
    <t>11</t>
  </si>
  <si>
    <t>11.1</t>
  </si>
  <si>
    <t>11.2</t>
  </si>
  <si>
    <t>Subtotal Item 11</t>
  </si>
  <si>
    <t>10.1</t>
  </si>
  <si>
    <t>10.2</t>
  </si>
  <si>
    <t>6.9</t>
  </si>
  <si>
    <r>
      <t>m</t>
    </r>
    <r>
      <rPr>
        <vertAlign val="superscript"/>
        <sz val="11"/>
        <rFont val="Calibri"/>
        <family val="2"/>
        <scheme val="minor"/>
      </rPr>
      <t>2</t>
    </r>
  </si>
  <si>
    <t>LIMPEZA E BOTA FORA</t>
  </si>
  <si>
    <t>Limpeza geral da obra</t>
  </si>
  <si>
    <t>Transporte de material demolido em caçamba</t>
  </si>
  <si>
    <t xml:space="preserve">Mobilização e desmobilização de canteiro de obras inclusive administração central (ADM) </t>
  </si>
  <si>
    <t>Locação de container 2,30x6,00m, alt. 2,50m, com 1 sanitário, para escritório, completo</t>
  </si>
  <si>
    <t>kg</t>
  </si>
  <si>
    <t>unid</t>
  </si>
  <si>
    <t>Fornecimento, instalação e demolição de tapume com telha metálica</t>
  </si>
  <si>
    <t>Fornecimento e instalação de torneira cromada tubo móvel, de mesa, 1/2 ou 3/4, para tanque, padrão alto</t>
  </si>
  <si>
    <t>Fornecimento e instalação de cuba de embutir de aço inoxidável tipo industrial, incluso válvula tipo americana e sifão tipo garrafa de metal cromado, colada no granito, conforme projeto</t>
  </si>
  <si>
    <t>ACABAMENTOS, PISOS E PEDRAS</t>
  </si>
  <si>
    <t>%</t>
  </si>
  <si>
    <t>Escavação manual de vala para viga baldrame, com previsão de forma, inclusive afastamento</t>
  </si>
  <si>
    <t xml:space="preserve">R$ TOTAL (COM BDI) </t>
  </si>
  <si>
    <t>Fornecimento e fixação de placa de obra e placa (definitiva) de identificação do local, em chapa de aço galvanizado, pintada</t>
  </si>
  <si>
    <t>un</t>
  </si>
  <si>
    <t>Concretagem de viga, FCK 20MPa - lançamento, adensamento e acabamento</t>
  </si>
  <si>
    <t>Concretagem de pilar, FCK 25MPa - lançamento, adensamento e acabamento</t>
  </si>
  <si>
    <t>Execução de laje pré-moldada convencional (colocação lajotas+vigotas) para forro, unidirecional, inclusive capeamento, ferragem com distribuição, escoramento e forma/desforma</t>
  </si>
  <si>
    <t>Impermeabilização de superfície com produto impermeabilizante a base de argamassa polimérica, 4 demãos, reforçada com véu de poliéster</t>
  </si>
  <si>
    <t>Alvenaria de vedação de blocos cerâmicos furados na vertical de 14x19x39cm (espessura 14cm), inclusive vergas e contravergas que forem necessários e argamassa de assentamento</t>
  </si>
  <si>
    <t>INSTALAÇÕES HIDRÁULICAS</t>
  </si>
  <si>
    <t>Demolição de piso cerâmico, inclusive afastamento</t>
  </si>
  <si>
    <t>Execução de piso cimentado liso polido e resinado na cor natural, espessura 2cm</t>
  </si>
  <si>
    <t>Fornecimento e instalação de rodapé em granito cinza andorinha, altura 10cm, espessura 2cm</t>
  </si>
  <si>
    <t>Fornecimento e instalação de soleira em granito cinza andorinha, largura 15cm, espessura 2cm</t>
  </si>
  <si>
    <t>Execução de chapisco aplicado em alvenarias e estruturas de concreto, com colher de pedreiro, argamassa traço 1:3 com preparo manual</t>
  </si>
  <si>
    <t>Execução de reboco em argamassa traço 1:3 (em volume de cimento e areia média úmida)</t>
  </si>
  <si>
    <t>Fornecimento e instalação de bancada de granito verde ubatuba, inclusive testeira e rodabancada, conforme projeto (h=10cm)</t>
  </si>
  <si>
    <t>DEMOLIÇÕES E MOVIMENTAÇÃO DE TERRA</t>
  </si>
  <si>
    <t>Escavação manual de solo em material de 1ª categoria, para corte e nivelamento, inclusive afastamento, para execução de tanque de água quente</t>
  </si>
  <si>
    <t>ESQUADRIAS</t>
  </si>
  <si>
    <t>Demolição de alvenaria de tijolo maciço, de forma manual, inclusive afastamento</t>
  </si>
  <si>
    <t>Remoção de janelas, de forma manual, sem reaproveitamento, inclusive afastamento</t>
  </si>
  <si>
    <t>Concretagem de tanque e blocos (base torre de refrigeração e base dinamômetro), FCK 25MPa - lançamento, adensamento e acabamento</t>
  </si>
  <si>
    <t>Fornecimento e instalação de porta dupla corta-fogo 90x210x4cm, completa (inclusive guarnição, alizar, batente, fechadura)</t>
  </si>
  <si>
    <t>Fornecimento e instalação de porta corta-fogo 90x210x4cm, completa (inclusive guarnição, alizar, batente, fechadura)</t>
  </si>
  <si>
    <t>Fornecimento e instalação de janela de correr com 2 folhas para vidros, com vidros duplos, espessura 10mm, batente, acabamento com acetato ou brilhante e ferragens, conforme projeto</t>
  </si>
  <si>
    <t>6.10</t>
  </si>
  <si>
    <t>6.11</t>
  </si>
  <si>
    <t>INSTALAÇÃO ELÉTRICA</t>
  </si>
  <si>
    <t>VENTILAÇÃO E BOMBAS</t>
  </si>
  <si>
    <t>ESTRUTURA CONCRETO E VEDAÇÃO</t>
  </si>
  <si>
    <t>ESTRUTURA METÁLICA</t>
  </si>
  <si>
    <t>Projeto estrutural das estruturas de concreto armado, contendo detalhamento executivo e memória de cálculo</t>
  </si>
  <si>
    <t>Massa única, para recebimento de pintura, em argamassa traço 1:2:8, aplicada manualmente em paredes, espessura de 10mm, com execução de taliscas</t>
  </si>
  <si>
    <t>Pintura com tinta acrílica fosca, cor branco neve, conforme padrão CEFET-MG, 3 demãos.</t>
  </si>
  <si>
    <t>Fornecimento e instalação de caixa d´água em fibra, inclusive acessórios</t>
  </si>
  <si>
    <t>Fabricação, fornecimento, montagem e desmontagem de fôrma para viga baldrame, incluindo blocos e tanque, em chapa de madeira compensada resinada, e=17mm, 4 utilizações</t>
  </si>
  <si>
    <t>Fabricação, fornecimento, montagem e desmontagem de fôrma para viga em chapa de madeira compensada resinada, e=17mm, com reaproveitamento</t>
  </si>
  <si>
    <t>Fabricação, fornecimento, montagem e desmontagem de fôrma para pilares e estruturas similares de concreto em chapa de madeira compensada resinada, e=17mm, com reaproveitamento</t>
  </si>
  <si>
    <t>Fornecimento, colocação e montagem de armação de bloco ou viga baldrame, incluindo armação de tanque e bases de concreto armado (base torre de refrigeração e base dinamômetro), utilizando aço CA-50 de 5.0 a 16.0mm</t>
  </si>
  <si>
    <t>Fornecimento, colocação e montagem de armação de pilar, viga ou estrutura similar de concreto armado, utilizando aço CA-50 de 5.0 a 16.0mm</t>
  </si>
  <si>
    <t>Furo em concreto para passagem de tubo, diâmetros menores ou iguais a 75mm</t>
  </si>
  <si>
    <t>Fornecimento e assentamento de tubo de ferro fundido para rede de água quente, 8'', instalado em local com nível baixo de interferências, inclusive conexões e fixações, conforme projeto</t>
  </si>
  <si>
    <t>Fornecimento e assentamento de tubo de ferro fundido para rede de água, 1 1/2'', instalado em local com nível baixo de interferências, inclusive conexões e fixações, conforme projeto</t>
  </si>
  <si>
    <t>Fornecimento e assentamento de tubo de ferro fundido para rede de água, 2 1/2'', instalado em local com nível baixo de interferências, inclusive conexões e fixações, conforme projeto</t>
  </si>
  <si>
    <t>Fornecimento e assentamento de tubo de ferro fundido para rede de água, 3/4'', instalado em local com nível baixo de interferências, inclusive conexões e fixações, conforme projeto</t>
  </si>
  <si>
    <t>Fornecimento e instalação de registro de gaveta bruto, latão, rocável, 1'', instalado em reservação de água de edificação que possua reservatório de fibra/fibrocimento</t>
  </si>
  <si>
    <t>Fornecimento e instalação de registro de gaveta bruto, latão, rocável, 1 1/2'', instalado em reservação de água de edificação que possua reservatório de fibra/fibrocimento</t>
  </si>
  <si>
    <t>Fornecimento e instalação de registro de gaveta bruto, latão, rocável, 3/4'', instalado em reservação de água de edificação que possua reservatório de fibra/fibrocimento</t>
  </si>
  <si>
    <t xml:space="preserve">                Obra de Reforma do Laboratório de Motores, prédio 04 da Mecânica, Campus II do CEFET-MG - Belo Horizonte/MG</t>
  </si>
  <si>
    <t>Ar Condicionado</t>
  </si>
  <si>
    <t>10.3</t>
  </si>
  <si>
    <t>10.4</t>
  </si>
  <si>
    <t>10.5</t>
  </si>
  <si>
    <t>10.6</t>
  </si>
  <si>
    <t>Fornecimento e instalação de torre alpina conforme projeto</t>
  </si>
  <si>
    <t>SINPI 100773- ESTRUTURA TRELIÇADA DE COBERTURA, COM LIGAÇÕES SOLDADAS, INCLUSOS PERFIS METÁLICOS, CHAPAS METÁLICAS, MÃO DE OBRA E TRANSPORTE COM GUINDASTE - FORNECIMENTO E INSTALAÇÃO. AF_01/2020_P</t>
  </si>
  <si>
    <t>ORSE 9796 -Tanque em chapa inox - 304, dimensões 1200x800x50mm, polido ou escovado, exclusive, sifão, válvula e torneira</t>
  </si>
  <si>
    <t>ORSE 9889- Fornecimento e assentamento de forro termoacústico em fibra mineral modelada úmida apoiadas sobre perfil em aço tipo "T" invertido de 24 mm de base, placas acústicas com borda Tegular, na dimensão 625 x 625 x 16 mm, painéis acústicos apresentando um NRC (Coeficiente de Redução do Ruído) de 0.65, e um CAC (Classe de Atenuação do Forro) de 34 DB e RH: 99%; inclusive juntas de dilatação lateral, alçapões e furos para instalações e luminárias, instalado sob estrutura metálica fixada na laje existente</t>
  </si>
  <si>
    <t>Serviço de escavação manual de vala de 50 cm de profundidade, 20 cm de largura e 50 metros de comprimento para execução do ramal interno</t>
  </si>
  <si>
    <t>Fornecimento e instalação de eletroduto corrugado de 3 polegadas de diâmetro.</t>
  </si>
  <si>
    <t>Execução e aplicação de concreto magro para envelopamento do eletroduto de 3"</t>
  </si>
  <si>
    <t>Reaterro e compactação manual com compactador de placa vibratória (soquete vibratório), medido "in situ"</t>
  </si>
  <si>
    <t>Fornecimento e instalação de caixa de passagem para piso, pré moldada dimensões: 40 x 40 x 60 cm, inclusive escavação, compactação fundo caixa, lastro de brita e bota-fora de material exedente de escavação.</t>
  </si>
  <si>
    <t>Fornecimento e instalação de tampão fofo simples com base, classe A15. 40 x 50 cm.</t>
  </si>
  <si>
    <t>Fornecimento e execução de caixa de passagem em alvenaria, fundo de brita, tipo 1, 50 x 50 x 60 cm, inclusive escavação, reaterro e bota-fora</t>
  </si>
  <si>
    <t>Fornecimento e instalação de tampa com aro para caixa de passagem para piso do tipo "ZB" 52x44x70cm - garagem</t>
  </si>
  <si>
    <t>Fornecimento e instalação de caixa circular de pvc, 300mm de diâmetro para aterramento. conforme sistema de aterramento nd 5.1_2017 cemig. Com tampa em ferro fundido circular para caixa de aterramento circular de 300 mm de diâmetro.</t>
  </si>
  <si>
    <t>unid.</t>
  </si>
  <si>
    <t>Fornecimento e instalação de hastes de aterramento em aço zincado tipo cantoneira 25 x 25 x 5 x 2400 mm formadas por:</t>
  </si>
  <si>
    <t>Fornecimento de haste de aterramento em aço zincado tipo cantoneira 25 x 25 x 5 x 2400 mm dotada de parafuso prensa fios.</t>
  </si>
  <si>
    <t>-</t>
  </si>
  <si>
    <t>Ajudante de eletricista para instalação da haste de aterramento</t>
  </si>
  <si>
    <t>Eletricista para instalação da haste de aterramento</t>
  </si>
  <si>
    <t>Fornecimento e instalação de condutor de cobre nú de 10 mm² para aterramento</t>
  </si>
  <si>
    <t xml:space="preserve">Fornecimento e instalação de quadro de energia elétrica trifásico em aço. Pintura em epóxi. Sem flange. De embutir. Com barramento central para disjuntor principal de 175A em caixa moldada. Barramentos secundários para atender 36 disjuntores monopolares. Índice de proteção ip 67. Borracha de vedação na tampa. Fechadura simples (sem chave). Chapa de fundo para fixação de disjuntores e barramentos. Placa de policarbonato para proteção de usuário. Suporte para porta projetos fixado na tampa. </t>
  </si>
  <si>
    <t>Fornecimento e instalação de arruela contra-porca e bucha em alumínio para eletroduto corrugado de 1".</t>
  </si>
  <si>
    <t>Fornecimento e instalação de box reto com arruela contra-porca em alumínio para eletroduto corrugado de 1".</t>
  </si>
  <si>
    <t>Fornecimento e instalação de dps's tipo II. Formados por:</t>
  </si>
  <si>
    <t>Fornecimento de dps tipo II, tensão de 275v, 20 ka.</t>
  </si>
  <si>
    <t>Ajudante de eletricista para instalação do dps</t>
  </si>
  <si>
    <t>Eletricista para instalação do dps</t>
  </si>
  <si>
    <t xml:space="preserve">Fornecimento e instalação de disjuntor tripolar em caixa moldada, 175A. </t>
  </si>
  <si>
    <t>Fornecimento e instalação de mini-disjuntor tripolar termo magnetico de corrente nominal 20A, com curva de disparo C, Norma Din , capacidade de interrupção de 5kA, conforme a normas NBR NM 60898 e NBR IEC 60947-2, fixação do cabo por prensa cabo, incluindo etiqueta de indentificação de circuitos eletricos.</t>
  </si>
  <si>
    <t>Fornecimento e instalação de mini-disjuntor tripolar termo magnetico de corrente nominal 32A, com curva de disparo C, Norma Din , capacidade de interrupção de 5kA, conforme a normas NBR NM 60898 e NBR IEC 60947-2, fixação do cabo por prensa cabo, incluindo etiqueta de indentificação de circuitos eletricos.</t>
  </si>
  <si>
    <t>Fornecimento e instalação de mini-disjuntor bipolar termo magnetico de corrente nominal 10A, com curva de disparo C, Norma Din , capacidade de interrupção de 5kA, conforme a normas NBR NM 60898 e NBR IEC 60947-2, fixação do cabo por prensa cabo, incluindo etiqueta de indentificação de circuitos eletricos.</t>
  </si>
  <si>
    <t>Fornecimento e instalação de mini-disjuntor monopolar termo magnetico de corrente nominal 13A, com curva de disparo C, Norma Din , capacidade de interrupção de 5kA, conforme a normas NBR NM 60898 e NBR IEC 60947-2, fixação do cabo por prensa cabo, incluindo etiqueta de indentificação de circuitos eletricos.</t>
  </si>
  <si>
    <t>Fornecimento e instalação de mini-disjuntor monopolar termo magnetico de corrente nominal 20A, com curva de disparo C, Norma Din , capacidade de interrupção de 5kA, conforme a normas NBR NM 60898 e NBR IEC 60947-2, fixação do cabo por prensa cabo, incluindo etiqueta de indentificação de circuitos eletricos.</t>
  </si>
  <si>
    <t>Fornecimento e instalação de eletroduto corrugado de pvc 1"</t>
  </si>
  <si>
    <t>Fornecimento e instalação de eletroduto em PVC Cinza de 1". Com luva na extremidade. Tipo leve</t>
  </si>
  <si>
    <t>Fornecimento e instalação de curva para eletroduto 90°, em PVC de 1". Rosqueável</t>
  </si>
  <si>
    <t>Fornecimento e instalação de curva para eletroduto 180°, em PVC de 1". Rosqueável</t>
  </si>
  <si>
    <t>Fornecimento e instalação de abraçadeiras de PVC para eletroduto de 1". Formadas por:</t>
  </si>
  <si>
    <t>Fornecimento de abraçadeira de PVC para eletroduto de 1". Com click de travamento.</t>
  </si>
  <si>
    <t>Ajudante de eletricista para instalação da abraçadeira</t>
  </si>
  <si>
    <t>Eletricista para instalação da abraçadeira</t>
  </si>
  <si>
    <t>Fornecimento e instalação de perfilado 38x38x3000mm</t>
  </si>
  <si>
    <t>Fornecimento e instalação de saída horizontal para perfilado 38x38mm</t>
  </si>
  <si>
    <t>Fornecimento e instalação de parafuso de cabeça de lentilha 1/4x3/4" bicromatizada + porca sextavada. Autotravante</t>
  </si>
  <si>
    <t>Fornecimento e instalação de luminaria embutir aletada aluminio brilhante 4x16w/4x9w led</t>
  </si>
  <si>
    <t>Fornecimento e instalação de caixa octogonal 4 x 4, pvc, instalada em laje</t>
  </si>
  <si>
    <t>Fornecimento e instalação de luminária à prova de explosão</t>
  </si>
  <si>
    <t>Fornecimento e instalação de lampada tubular t8 led, soquete g13, potencia 18w a 20w, tensão autovolt, temperatura de cor 6500k, fator de potencia 0,92, vida util 25.000 horas</t>
  </si>
  <si>
    <t>Fornecimento e instalação de soquete rabicho para lampada T8</t>
  </si>
  <si>
    <t>Fornecimento e instalação de abraçadeira em aço tipo cunha D, 1"</t>
  </si>
  <si>
    <t>Fornecimento e instalação de caixa condulete 4 x 2 PVC cinza de sobrepor, 5 entradas, multiplo tipo L. Diâmetro de 1". Modelo de referência wetzel ou tramontina.</t>
  </si>
  <si>
    <t>Fornecimento e instalação de tomada dupla sem placa, 2p+t, 20A para condulete</t>
  </si>
  <si>
    <t>Fornecimento e instalação de espelho 4 x 2 para dois módulos horizontais</t>
  </si>
  <si>
    <t>Fornecimento e instalação de espelho 4 x 2 para saída de fio</t>
  </si>
  <si>
    <t>Fornecimento e instalação de caixa 4 x 2 de embutir</t>
  </si>
  <si>
    <t>Fornecimento e instalação de suporte 4 x 2 para 3 módulos horizontais</t>
  </si>
  <si>
    <t>Fornecimento e instalação de módulo de tomada 127v 10a</t>
  </si>
  <si>
    <t>Fornecimento e instalação de módulo interruptor bipolar simples</t>
  </si>
  <si>
    <t>Fornecimento e instalação de interruptor bipolar simples 1 tecla</t>
  </si>
  <si>
    <t>Fornecimento e instalação de interruptor bipolar paralelo 1 tecla</t>
  </si>
  <si>
    <t>Fornecimento e instalação de interruptor 2 teclas: bipolar simples e bipolar paralelo</t>
  </si>
  <si>
    <t>Fornecimento e instalação de tampa de condulete para 2 tomadas</t>
  </si>
  <si>
    <t>Fornecimento e instalação de tampa de condulete para 2 interruptores</t>
  </si>
  <si>
    <t>Fornecimento e instalação de tampa de condulete para 1 interruptor</t>
  </si>
  <si>
    <t>Fornecimento e instalação de tampa de cega para condulete</t>
  </si>
  <si>
    <t>Fornecimento e instalação de tampa de condulete para 2 rj45 com suporte de fixação</t>
  </si>
  <si>
    <t>Fornecimento e instalação de unidut cônico de 1"</t>
  </si>
  <si>
    <t xml:space="preserve">Fornecimento e instalação de buchas nylon S8. </t>
  </si>
  <si>
    <t>Fornecimento e instalação de cabo condutor isolado, pvc, 2,5 mm², vermelho. fase 1 iluminação</t>
  </si>
  <si>
    <t>Fornecimento e instalação de cabo condutor isolado, pvc, 2,5 mm², preto. fase 2 iluminação</t>
  </si>
  <si>
    <t>Fornecimento e instalação de cabo condutor isolado, pvc, 2,5 mm², branco. retornos da iluminação</t>
  </si>
  <si>
    <t>Fornecimento e instalação de cabo condutor isolado, pvc, 2,5 mm², vermelho, fase do circuito 2</t>
  </si>
  <si>
    <t>Fornecimento e instalação de cabo condutor isolado, pvc, 2,5 mm², azul, neutro do circuito 2</t>
  </si>
  <si>
    <t>Fornecimento e instalação de cabo condutor isolado, pvc, 2,5 mm², verde, terra do circuito 2</t>
  </si>
  <si>
    <t>Fornecimento e instalação de cabo condutor isolado, pvc, 2,5 mm², vermelho, fase do circuito 3</t>
  </si>
  <si>
    <t>Fornecimento e instalação de cabo condutor isolado, pvc, 2,5 mm², azul, neutro do circuito 3</t>
  </si>
  <si>
    <t>Fornecimento e instalação de cabo condutor isolado, pvc, 2,5 mm², verde, terra do circuito 3</t>
  </si>
  <si>
    <t>Fornecimento e instalação de cabo condutor isolado, pvc, 2,5 mm², vermelho, fase do circuito 4</t>
  </si>
  <si>
    <t>Fornecimento e instalação de cabo condutor isolado, pvc, 2,5 mm², azul, neutro do circuito 4</t>
  </si>
  <si>
    <t>Fornecimento e instalação de cabo condutor isolado, pvc, 2,5 mm², verde, terra do circuito 4</t>
  </si>
  <si>
    <t>Fornecimento e instalação de cabo condutor isolado, pvc, 4 mm², vermelho, fase 1 do circuito 5</t>
  </si>
  <si>
    <t>Fornecimento e instalação de cabo condutor isolado, pvc, 4 mm², branco, fase 2 do circuito 5</t>
  </si>
  <si>
    <t>Fornecimento e instalação de cabo condutor isolado, pvc, 4 mm², preto, fase 3 do circuito 5</t>
  </si>
  <si>
    <t>Fornecimento e instalação de cabo condutor isolado, pvc, 4 mm², verde, terra do circuito 5</t>
  </si>
  <si>
    <t>Fornecimento e instalação de cabo condutor isolado, pvc, 4 mm², vermelho, fase 1 do circuito 6</t>
  </si>
  <si>
    <t>Fornecimento e instalação de cabo condutor isolado, pvc, 4 mm², branco, fase 2 do circuito 6</t>
  </si>
  <si>
    <t>Fornecimento e instalação de cabo condutor isolado, pvc, 4 mm², preto, fase 3 do circuito 6</t>
  </si>
  <si>
    <t>Fornecimento e instalação de cabo condutor isolado, pvc, 4 mm², verde, terra do circuito 6</t>
  </si>
  <si>
    <t>Fornecimento e instalação de cabo condutor isolado, pvc, 4 mm², vermelho, fase 1 do circuito 7</t>
  </si>
  <si>
    <t>Fornecimento e instalação de cabo condutor isolado, pvc, 4 mm², branco, fase 2 do circuito 7</t>
  </si>
  <si>
    <t>Fornecimento e instalação de cabo condutor isolado, pvc, 4 mm², preto, fase 3 do circuito 7</t>
  </si>
  <si>
    <t>Fornecimento e instalação de cabo condutor isolado, pvc, 4 mm², verde, terra do circuito 7</t>
  </si>
  <si>
    <t>Fornecimento e instalação de cabo condutor isolado, pvc, 2,5 mm², vermelho, fase 1 do circuito 8</t>
  </si>
  <si>
    <t>Fornecimento e instalação de cabo condutor isolado, pvc, 2,5 mm², branco, fase 2 do circuito 8</t>
  </si>
  <si>
    <t>Fornecimento e instalação de cabo condutor isolado, pvc, 2,5 mm², preto, fase 3 do circuito 8</t>
  </si>
  <si>
    <t>Fornecimento e instalação de cabo condutor isolado, pvc, 2,5 mm², verde, terra do circuito 8</t>
  </si>
  <si>
    <t>Fornecimento e instalação de cabo condutor isolado, pvc, 2,5 mm², vermelho, fase 1 do circuito 9</t>
  </si>
  <si>
    <t>Fornecimento e instalação de cabo condutor isolado, pvc, 2,5 mm², branco, fase 2 do circuito 9</t>
  </si>
  <si>
    <t>Fornecimento e instalação de cabo condutor isolado, pvc, 2,5 mm², preto, fase 3 do circuito 9</t>
  </si>
  <si>
    <t>Fornecimento e instalação de cabo condutor isolado, pvc, 2,5 mm², verde, terra do circuito 9</t>
  </si>
  <si>
    <t>Fornecimento e instalação de cabo condutor isolado, pvc, 2,5 mm², vermelho, fase 1 do circuito 10</t>
  </si>
  <si>
    <t>Fornecimento e instalação de cabo condutor isolado, pvc, 2,5 mm², branco, fase 2 do circuito 10</t>
  </si>
  <si>
    <t>Fornecimento e instalação de cabo condutor isolado, pvc, 2,5 mm², preto, fase 3 do circuito 10</t>
  </si>
  <si>
    <t>Fornecimento e instalação de cabo condutor isolado, pvc, 2,5 mm², verde, terra do circuito 10</t>
  </si>
  <si>
    <t>Fornecimento e instalação de cabo condutor isolado, pvc, 95 mm², azul. neutro do circuito principal.</t>
  </si>
  <si>
    <t>Fornecimento e instalação de cabo condutor isolado, pvc, 95 mm², verde. terra do circuito principal.</t>
  </si>
  <si>
    <t>Fornecimento e instalação de cabo condutor isolado, pvc, 95 mm², preto. fases do circuito principal.</t>
  </si>
  <si>
    <t>MATERIAIS DE REDE DE DADOS</t>
  </si>
  <si>
    <t>Fornecimento e instalação de mini rack de parede, 19", 12u's x 470 mm em aço carbono, pintura epóxi</t>
  </si>
  <si>
    <t>Fornecimento e instalação de cabo utp cat-5e.</t>
  </si>
  <si>
    <t>Fornecimento e instalação de switch auto gerenciável de 24 portas em conectores rj 45, 10/100 kbps e duas portas 10/100/1000 kbps - padrão rack 19"</t>
  </si>
  <si>
    <t>Fornecimento e instalação de patch panel de 24 portas, cat-5e</t>
  </si>
  <si>
    <t>Fornecimento e instalação de módulo rj45 cat-5e para condulete</t>
  </si>
  <si>
    <t>Fornecimento e instalação de Ventilador, centrífugo rotor sirocco, arranjo3, classe I conforme projeto</t>
  </si>
  <si>
    <t>Fornecimento e instalação de Motobomba Centrífuga Mono estágio conforme projeto</t>
  </si>
  <si>
    <t xml:space="preserve">(Ar-PISO/TETO-60) AR CONDICIONADO SPLIT ON/OFF, PISOTETO, 60.000BTU/H, CICLO FRIO,60HZ, CLASSIFICACAO ENERGETICA C - SELOPROCEL , GASHFC, CONTROLES/FIO, conforme especificações deprojeto
</t>
  </si>
  <si>
    <t>Tubo pvc rígido soldável marrom p/água, d=25mm(3/4") com Isolamento térmico em polietileno expandido, espessurade 5mm, para tubulação de 3/4</t>
  </si>
  <si>
    <t>Fornecimento e instalação de Tubo de cobre sem costura (3/4") para interligação de condensador/evaporador, inclusive isolamento térmico elastomérico 19mm .multikits, alimentação elétrica, conexões e fixações (infraestrutura p/ sistema de climatização vrv)</t>
  </si>
  <si>
    <t>Fornecimento e instalação de Tubo de cobre sem costura Ø9,52 mm (3/8") para interligação de condensador/evaporador, inclusive isolamento térmico elastomérico 19mm. multikits, alimentação elétrica, conexões e fixações (infraestrutura p/ sistema de climatização vrv)</t>
  </si>
  <si>
    <t>Fornecimento e instalação de rede de dutos para ar-condicionado com chapa de aço galvanizada nº22, comconexões e flanges, com isolamento térmico de eps e suporte em aço galvanizado</t>
  </si>
  <si>
    <t>GRELHAS DE INSUFLAMENTO/RETORNO EM ALUMÍNIO ATÉ 0,25M2(FORN.E MONTAGEM) - conforme projeto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</si>
</sst>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R$&quot;\ #,##0.00;\-&quot;R$&quot;\ #,##0.0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quot;R$&quot;\ #,##0.00"/>
  </numFmts>
  <fonts count="41">
    <font>
      <sz val="11"/>
      <color theme="1"/>
      <name val="Calibri"/>
      <family val="2"/>
      <scheme val="minor"/>
    </font>
    <font>
      <sz val="11"/>
      <color theme="1"/>
      <name val="Calibri"/>
      <family val="2"/>
      <scheme val="minor"/>
    </font>
    <font>
      <sz val="11"/>
      <name val="Calibri"/>
      <family val="2"/>
      <scheme val="minor"/>
    </font>
    <font>
      <sz val="10"/>
      <name val="Arial"/>
      <family val="2"/>
    </font>
    <font>
      <sz val="11"/>
      <name val="Arial"/>
      <family val="2"/>
    </font>
    <font>
      <b/>
      <sz val="12"/>
      <name val="Times New Roman"/>
      <family val="1"/>
    </font>
    <font>
      <i/>
      <sz val="12"/>
      <name val="Times New Roman"/>
      <family val="1"/>
    </font>
    <font>
      <b/>
      <i/>
      <sz val="12"/>
      <name val="Times New Roman"/>
      <family val="1"/>
    </font>
    <font>
      <sz val="12"/>
      <name val="Times New Roman"/>
      <family val="1"/>
    </font>
    <font>
      <sz val="10"/>
      <name val="Lucida Casual"/>
    </font>
    <font>
      <b/>
      <sz val="11"/>
      <name val="Calibri"/>
      <family val="2"/>
      <scheme val="minor"/>
    </font>
    <font>
      <b/>
      <i/>
      <sz val="11"/>
      <name val="Calibri"/>
      <family val="2"/>
      <scheme val="minor"/>
    </font>
    <font>
      <i/>
      <sz val="11"/>
      <name val="Calibri"/>
      <family val="2"/>
      <scheme val="minor"/>
    </font>
    <font>
      <sz val="12"/>
      <name val="Lucida Casual"/>
      <family val="4"/>
    </font>
    <font>
      <b/>
      <sz val="11"/>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indexed="6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sz val="10"/>
      <name val="Arial"/>
      <family val="2"/>
    </font>
    <font>
      <sz val="10"/>
      <name val="Arial"/>
      <family val="2"/>
    </font>
    <font>
      <sz val="11"/>
      <color rgb="FF00B050"/>
      <name val="Calibri"/>
      <family val="2"/>
      <scheme val="minor"/>
    </font>
    <font>
      <b/>
      <i/>
      <sz val="11"/>
      <color rgb="FFFF0000"/>
      <name val="Calibri"/>
      <family val="2"/>
      <scheme val="minor"/>
    </font>
    <font>
      <i/>
      <sz val="11"/>
      <color rgb="FFFF0000"/>
      <name val="Calibri"/>
      <family val="2"/>
      <scheme val="minor"/>
    </font>
    <font>
      <vertAlign val="superscript"/>
      <sz val="1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3"/>
      </patternFill>
    </fill>
    <fill>
      <patternFill patternType="solid">
        <fgColor indexed="45"/>
      </patternFill>
    </fill>
    <fill>
      <patternFill patternType="solid">
        <fgColor indexed="53"/>
      </patternFill>
    </fill>
    <fill>
      <patternFill patternType="solid">
        <fgColor indexed="49"/>
      </patternFill>
    </fill>
    <fill>
      <patternFill patternType="solid">
        <fgColor indexed="55"/>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42"/>
      </patternFill>
    </fill>
    <fill>
      <patternFill patternType="solid">
        <fgColor indexed="9"/>
      </patternFill>
    </fill>
    <fill>
      <patternFill patternType="solid">
        <fgColor indexed="57"/>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17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167" fontId="3" fillId="0" borderId="0" applyFont="0" applyFill="0" applyBorder="0" applyAlignment="0" applyProtection="0"/>
    <xf numFmtId="9" fontId="9" fillId="0" borderId="0" applyFont="0" applyFill="0" applyBorder="0" applyAlignment="0" applyProtection="0"/>
    <xf numFmtId="0" fontId="3" fillId="0" borderId="0" applyFont="0" applyFill="0" applyBorder="0" applyAlignment="0" applyProtection="0"/>
    <xf numFmtId="0" fontId="8" fillId="0" borderId="0" applyNumberForma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6"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9" fillId="22" borderId="23" applyNumberFormat="0" applyAlignment="0" applyProtection="0"/>
    <xf numFmtId="0" fontId="20" fillId="10" borderId="23" applyNumberFormat="0" applyAlignment="0" applyProtection="0"/>
    <xf numFmtId="0" fontId="21" fillId="16" borderId="24" applyNumberFormat="0" applyAlignment="0" applyProtection="0"/>
    <xf numFmtId="0" fontId="22" fillId="0" borderId="25" applyNumberFormat="0" applyFill="0" applyAlignment="0" applyProtection="0"/>
    <xf numFmtId="0" fontId="21" fillId="16" borderId="24" applyNumberFormat="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23" fillId="11" borderId="23" applyNumberFormat="0" applyAlignment="0" applyProtection="0"/>
    <xf numFmtId="0" fontId="24" fillId="0" borderId="0" applyNumberFormat="0" applyFill="0" applyBorder="0" applyAlignment="0" applyProtection="0"/>
    <xf numFmtId="0" fontId="18" fillId="9" borderId="0" applyNumberFormat="0" applyBorder="0" applyAlignment="0" applyProtection="0"/>
    <xf numFmtId="0" fontId="25" fillId="0" borderId="26" applyNumberFormat="0" applyFill="0" applyAlignment="0" applyProtection="0"/>
    <xf numFmtId="0" fontId="26" fillId="0" borderId="27" applyNumberFormat="0" applyFill="0" applyAlignment="0" applyProtection="0"/>
    <xf numFmtId="0" fontId="27" fillId="0" borderId="28" applyNumberFormat="0" applyFill="0" applyAlignment="0" applyProtection="0"/>
    <xf numFmtId="0" fontId="27" fillId="0" borderId="0" applyNumberFormat="0" applyFill="0" applyBorder="0" applyAlignment="0" applyProtection="0"/>
    <xf numFmtId="0" fontId="17" fillId="13" borderId="0" applyNumberFormat="0" applyBorder="0" applyAlignment="0" applyProtection="0"/>
    <xf numFmtId="0" fontId="23" fillId="12" borderId="23" applyNumberFormat="0" applyAlignment="0" applyProtection="0"/>
    <xf numFmtId="0" fontId="28" fillId="0" borderId="29" applyNumberFormat="0" applyFill="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9" fillId="0" borderId="0"/>
    <xf numFmtId="0" fontId="3" fillId="0" borderId="0"/>
    <xf numFmtId="0" fontId="9" fillId="7" borderId="30" applyNumberFormat="0" applyFont="0" applyAlignment="0" applyProtection="0"/>
    <xf numFmtId="0" fontId="3" fillId="7" borderId="31" applyNumberFormat="0" applyFont="0" applyAlignment="0" applyProtection="0"/>
    <xf numFmtId="0" fontId="31" fillId="22" borderId="32"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10" borderId="32" applyNumberFormat="0" applyAlignment="0" applyProtection="0"/>
    <xf numFmtId="165"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33" applyNumberFormat="0" applyFill="0" applyAlignment="0" applyProtection="0"/>
    <xf numFmtId="0" fontId="26" fillId="0" borderId="33" applyNumberFormat="0" applyFill="0" applyAlignment="0" applyProtection="0"/>
    <xf numFmtId="0" fontId="27" fillId="0" borderId="34"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0" borderId="35" applyNumberFormat="0" applyFill="0" applyAlignment="0" applyProtection="0"/>
    <xf numFmtId="0" fontId="33" fillId="0" borderId="36" applyNumberFormat="0" applyFill="0" applyAlignment="0" applyProtection="0"/>
    <xf numFmtId="0" fontId="28" fillId="0" borderId="0" applyNumberFormat="0" applyFill="0" applyBorder="0" applyAlignment="0" applyProtection="0"/>
    <xf numFmtId="0" fontId="34" fillId="0" borderId="0"/>
    <xf numFmtId="165" fontId="34" fillId="0" borderId="0" applyFont="0" applyFill="0" applyBorder="0" applyAlignment="0" applyProtection="0"/>
    <xf numFmtId="44" fontId="34"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14" borderId="0" applyNumberFormat="0" applyBorder="0" applyAlignment="0" applyProtection="0"/>
    <xf numFmtId="0" fontId="17" fillId="13" borderId="0" applyNumberFormat="0" applyBorder="0" applyAlignment="0" applyProtection="0"/>
    <xf numFmtId="0" fontId="20" fillId="10" borderId="23" applyNumberFormat="0" applyAlignment="0" applyProtection="0"/>
    <xf numFmtId="0" fontId="18" fillId="21" borderId="0" applyNumberFormat="0" applyBorder="0" applyAlignment="0" applyProtection="0"/>
    <xf numFmtId="0" fontId="25" fillId="0" borderId="33" applyNumberFormat="0" applyFill="0" applyAlignment="0" applyProtection="0"/>
    <xf numFmtId="0" fontId="26" fillId="0" borderId="33" applyNumberFormat="0" applyFill="0" applyAlignment="0" applyProtection="0"/>
    <xf numFmtId="0" fontId="27" fillId="0" borderId="34" applyNumberFormat="0" applyFill="0" applyAlignment="0" applyProtection="0"/>
    <xf numFmtId="0" fontId="23" fillId="11" borderId="23" applyNumberFormat="0" applyAlignment="0" applyProtection="0"/>
    <xf numFmtId="0" fontId="22" fillId="0" borderId="25" applyNumberFormat="0" applyFill="0" applyAlignment="0" applyProtection="0"/>
    <xf numFmtId="164" fontId="3" fillId="0" borderId="0" applyFont="0" applyFill="0" applyBorder="0" applyAlignment="0" applyProtection="0"/>
    <xf numFmtId="0" fontId="29" fillId="11" borderId="0" applyNumberFormat="0" applyBorder="0" applyAlignment="0" applyProtection="0"/>
    <xf numFmtId="0" fontId="15" fillId="0" borderId="0"/>
    <xf numFmtId="0" fontId="9" fillId="7" borderId="30" applyNumberFormat="0" applyFont="0" applyAlignment="0" applyProtection="0"/>
    <xf numFmtId="0" fontId="31" fillId="10" borderId="32" applyNumberFormat="0" applyAlignment="0" applyProtection="0"/>
    <xf numFmtId="165" fontId="3" fillId="0" borderId="0" applyFont="0" applyFill="0" applyBorder="0" applyAlignment="0" applyProtection="0"/>
    <xf numFmtId="44" fontId="3" fillId="0" borderId="0" applyFont="0" applyFill="0" applyBorder="0" applyAlignment="0" applyProtection="0"/>
    <xf numFmtId="0" fontId="35" fillId="0" borderId="0"/>
    <xf numFmtId="0" fontId="3" fillId="0" borderId="0"/>
    <xf numFmtId="165" fontId="3" fillId="0" borderId="0" applyFont="0" applyFill="0" applyBorder="0" applyAlignment="0" applyProtection="0"/>
    <xf numFmtId="44" fontId="3" fillId="0" borderId="0" applyFont="0" applyFill="0" applyBorder="0" applyAlignment="0" applyProtection="0"/>
    <xf numFmtId="0" fontId="36" fillId="0" borderId="0"/>
    <xf numFmtId="0" fontId="3" fillId="0" borderId="0"/>
    <xf numFmtId="0" fontId="3" fillId="0" borderId="0"/>
  </cellStyleXfs>
  <cellXfs count="145">
    <xf numFmtId="0" fontId="0" fillId="0" borderId="0" xfId="0"/>
    <xf numFmtId="0" fontId="0" fillId="0" borderId="0" xfId="0"/>
    <xf numFmtId="4" fontId="5" fillId="0" borderId="0" xfId="0" applyNumberFormat="1" applyFont="1" applyBorder="1" applyAlignment="1">
      <alignment horizontal="left" vertical="top" wrapText="1"/>
    </xf>
    <xf numFmtId="0" fontId="0" fillId="0" borderId="0" xfId="0" applyFont="1"/>
    <xf numFmtId="4" fontId="10" fillId="0" borderId="4" xfId="0" applyNumberFormat="1" applyFont="1" applyBorder="1" applyAlignment="1">
      <alignment horizontal="left" vertical="top" wrapText="1"/>
    </xf>
    <xf numFmtId="4"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right" vertical="center" wrapText="1"/>
    </xf>
    <xf numFmtId="0" fontId="2" fillId="2" borderId="1" xfId="2"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4" fontId="10" fillId="4" borderId="13" xfId="0" applyNumberFormat="1" applyFont="1" applyFill="1" applyBorder="1" applyAlignment="1">
      <alignment vertical="top" wrapText="1"/>
    </xf>
    <xf numFmtId="43" fontId="2" fillId="2" borderId="19" xfId="1" applyFont="1" applyFill="1" applyBorder="1" applyAlignment="1">
      <alignment horizontal="center" vertical="center" wrapText="1"/>
    </xf>
    <xf numFmtId="4" fontId="10" fillId="4" borderId="14" xfId="0" applyNumberFormat="1" applyFont="1" applyFill="1" applyBorder="1" applyAlignment="1">
      <alignment horizontal="center" vertical="center" wrapText="1"/>
    </xf>
    <xf numFmtId="4" fontId="10" fillId="4" borderId="15" xfId="0" applyNumberFormat="1" applyFont="1" applyFill="1" applyBorder="1" applyAlignment="1">
      <alignment horizontal="center" vertical="center" wrapText="1"/>
    </xf>
    <xf numFmtId="166" fontId="11" fillId="2" borderId="13" xfId="2" applyNumberFormat="1" applyFont="1" applyFill="1" applyBorder="1" applyAlignment="1">
      <alignment horizontal="center" vertical="center" wrapText="1"/>
    </xf>
    <xf numFmtId="43" fontId="11" fillId="2" borderId="14" xfId="1" applyFont="1" applyFill="1" applyBorder="1" applyAlignment="1">
      <alignment horizontal="center" vertical="center" wrapText="1"/>
    </xf>
    <xf numFmtId="43" fontId="10" fillId="4" borderId="14" xfId="1" applyFont="1" applyFill="1" applyBorder="1" applyAlignment="1">
      <alignment horizontal="center" vertical="center" wrapText="1"/>
    </xf>
    <xf numFmtId="166" fontId="11" fillId="2" borderId="0" xfId="2" applyNumberFormat="1" applyFont="1" applyFill="1" applyBorder="1" applyAlignment="1">
      <alignment horizontal="center" vertical="center" wrapText="1"/>
    </xf>
    <xf numFmtId="43" fontId="11" fillId="2" borderId="0" xfId="1" applyFont="1" applyFill="1" applyBorder="1" applyAlignment="1">
      <alignment horizontal="center" vertical="center" wrapText="1"/>
    </xf>
    <xf numFmtId="166" fontId="11" fillId="2" borderId="18" xfId="2" applyNumberFormat="1" applyFont="1" applyFill="1" applyBorder="1" applyAlignment="1">
      <alignment horizontal="center" vertical="center" wrapText="1"/>
    </xf>
    <xf numFmtId="43" fontId="11" fillId="2" borderId="19" xfId="1" applyFont="1" applyFill="1" applyBorder="1" applyAlignment="1">
      <alignment horizontal="center" vertical="center" wrapText="1"/>
    </xf>
    <xf numFmtId="166" fontId="7" fillId="2" borderId="0" xfId="2" applyNumberFormat="1" applyFont="1" applyFill="1" applyBorder="1" applyAlignment="1">
      <alignment horizontal="center" vertical="center" wrapText="1"/>
    </xf>
    <xf numFmtId="43" fontId="7" fillId="2" borderId="0" xfId="1" applyFont="1" applyFill="1" applyBorder="1" applyAlignment="1">
      <alignment horizontal="center" vertical="center" wrapText="1"/>
    </xf>
    <xf numFmtId="166" fontId="11" fillId="2" borderId="19" xfId="2" applyNumberFormat="1" applyFont="1" applyFill="1" applyBorder="1" applyAlignment="1">
      <alignment horizontal="center" vertical="center" wrapText="1"/>
    </xf>
    <xf numFmtId="167" fontId="11" fillId="2" borderId="15" xfId="2" applyNumberFormat="1" applyFont="1" applyFill="1" applyBorder="1" applyAlignment="1">
      <alignment horizontal="right" vertical="center" wrapText="1"/>
    </xf>
    <xf numFmtId="4" fontId="10" fillId="4" borderId="15" xfId="0" applyNumberFormat="1" applyFont="1" applyFill="1" applyBorder="1" applyAlignment="1">
      <alignment horizontal="right" vertical="center" wrapText="1"/>
    </xf>
    <xf numFmtId="167" fontId="11" fillId="2" borderId="20" xfId="2" applyNumberFormat="1" applyFont="1" applyFill="1" applyBorder="1" applyAlignment="1">
      <alignment horizontal="right" vertical="center" wrapText="1"/>
    </xf>
    <xf numFmtId="43" fontId="2" fillId="2" borderId="1" xfId="1" applyFont="1" applyFill="1" applyBorder="1" applyAlignment="1">
      <alignment vertical="center" wrapText="1"/>
    </xf>
    <xf numFmtId="0" fontId="2" fillId="2" borderId="0" xfId="0" applyFont="1" applyFill="1"/>
    <xf numFmtId="0" fontId="2" fillId="0" borderId="1" xfId="2"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10" fillId="4" borderId="12"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49" fontId="12" fillId="0" borderId="3" xfId="0" applyNumberFormat="1" applyFont="1" applyBorder="1" applyAlignment="1">
      <alignment horizontal="center" vertical="center" wrapText="1"/>
    </xf>
    <xf numFmtId="166" fontId="11" fillId="2" borderId="14" xfId="2" applyNumberFormat="1" applyFont="1" applyFill="1" applyBorder="1" applyAlignment="1">
      <alignment horizontal="center" vertical="center" wrapText="1"/>
    </xf>
    <xf numFmtId="0" fontId="0" fillId="2" borderId="0" xfId="0" applyFont="1" applyFill="1"/>
    <xf numFmtId="4" fontId="10" fillId="2" borderId="4" xfId="0" applyNumberFormat="1" applyFont="1" applyFill="1" applyBorder="1" applyAlignment="1">
      <alignment horizontal="left" vertical="top" wrapText="1"/>
    </xf>
    <xf numFmtId="49" fontId="12" fillId="2" borderId="2"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2" fillId="2" borderId="1" xfId="0" applyFont="1" applyFill="1" applyBorder="1" applyAlignment="1">
      <alignment wrapText="1"/>
    </xf>
    <xf numFmtId="0" fontId="2" fillId="2" borderId="0" xfId="0" applyNumberFormat="1" applyFont="1" applyFill="1"/>
    <xf numFmtId="0" fontId="2" fillId="2" borderId="4" xfId="0" applyFont="1" applyFill="1" applyBorder="1" applyAlignment="1">
      <alignment wrapText="1"/>
    </xf>
    <xf numFmtId="0" fontId="2" fillId="0" borderId="0" xfId="0" applyFont="1" applyAlignment="1">
      <alignment horizontal="center" vertical="center"/>
    </xf>
    <xf numFmtId="0" fontId="2" fillId="2" borderId="4" xfId="0" applyFont="1" applyFill="1" applyBorder="1" applyAlignment="1">
      <alignment horizontal="left" vertical="center" wrapText="1"/>
    </xf>
    <xf numFmtId="0" fontId="4" fillId="2" borderId="6" xfId="0" applyFont="1" applyFill="1" applyBorder="1" applyAlignment="1">
      <alignment wrapText="1"/>
    </xf>
    <xf numFmtId="0" fontId="4" fillId="2" borderId="6" xfId="0" applyFont="1" applyFill="1" applyBorder="1" applyAlignment="1">
      <alignment horizontal="center" vertical="center" wrapText="1"/>
    </xf>
    <xf numFmtId="0" fontId="4" fillId="2" borderId="7" xfId="0" applyFont="1" applyFill="1" applyBorder="1" applyAlignment="1">
      <alignment wrapText="1"/>
    </xf>
    <xf numFmtId="0" fontId="4" fillId="2" borderId="0" xfId="0" applyFont="1" applyFill="1" applyBorder="1" applyAlignment="1">
      <alignment wrapText="1"/>
    </xf>
    <xf numFmtId="0" fontId="4" fillId="2" borderId="0" xfId="0" applyFont="1" applyFill="1" applyBorder="1" applyAlignment="1">
      <alignment horizontal="center" vertical="center" wrapText="1"/>
    </xf>
    <xf numFmtId="0" fontId="4" fillId="2" borderId="9" xfId="0" applyFont="1" applyFill="1" applyBorder="1" applyAlignment="1">
      <alignment wrapText="1"/>
    </xf>
    <xf numFmtId="0" fontId="2" fillId="2" borderId="1" xfId="0" applyFont="1" applyFill="1" applyBorder="1" applyAlignment="1">
      <alignment horizontal="center" vertical="center" wrapText="1"/>
    </xf>
    <xf numFmtId="0" fontId="2" fillId="0" borderId="0" xfId="0" applyFont="1" applyAlignment="1">
      <alignment wrapText="1"/>
    </xf>
    <xf numFmtId="0" fontId="0" fillId="2" borderId="0" xfId="0" applyFill="1"/>
    <xf numFmtId="0" fontId="14" fillId="4" borderId="16" xfId="0" applyFont="1" applyFill="1" applyBorder="1" applyAlignment="1">
      <alignment vertical="center" wrapText="1"/>
    </xf>
    <xf numFmtId="0" fontId="14" fillId="4" borderId="17" xfId="0" applyFont="1" applyFill="1" applyBorder="1" applyAlignment="1">
      <alignment vertical="center" wrapText="1"/>
    </xf>
    <xf numFmtId="43" fontId="2" fillId="0" borderId="0" xfId="1" applyFont="1" applyAlignment="1">
      <alignment wrapText="1"/>
    </xf>
    <xf numFmtId="0" fontId="0" fillId="0" borderId="0" xfId="0" applyFill="1" applyBorder="1" applyAlignment="1">
      <alignment horizontal="left" vertical="center"/>
    </xf>
    <xf numFmtId="43" fontId="2" fillId="0" borderId="0" xfId="1" applyFont="1" applyFill="1" applyBorder="1" applyAlignment="1">
      <alignment horizontal="center" vertical="center" wrapText="1"/>
    </xf>
    <xf numFmtId="49" fontId="12" fillId="0" borderId="39" xfId="0" applyNumberFormat="1" applyFont="1" applyBorder="1" applyAlignment="1">
      <alignment horizontal="center" vertical="center" wrapText="1"/>
    </xf>
    <xf numFmtId="4" fontId="10" fillId="0" borderId="18" xfId="0" applyNumberFormat="1" applyFont="1" applyBorder="1" applyAlignment="1">
      <alignment horizontal="left" vertical="top" wrapText="1"/>
    </xf>
    <xf numFmtId="43" fontId="2" fillId="0" borderId="1" xfId="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wrapText="1"/>
    </xf>
    <xf numFmtId="0" fontId="2" fillId="0" borderId="1" xfId="0" applyFont="1" applyFill="1" applyBorder="1" applyAlignment="1">
      <alignment horizontal="center" vertical="center" wrapText="1"/>
    </xf>
    <xf numFmtId="0" fontId="0" fillId="0" borderId="0" xfId="0" applyFont="1"/>
    <xf numFmtId="167" fontId="2" fillId="2" borderId="1" xfId="2" applyNumberFormat="1" applyFont="1" applyFill="1" applyBorder="1" applyAlignment="1">
      <alignment horizontal="right" vertical="center" wrapText="1"/>
    </xf>
    <xf numFmtId="0" fontId="2" fillId="2" borderId="0" xfId="0" applyNumberFormat="1" applyFont="1" applyFill="1" applyAlignment="1">
      <alignment vertical="center"/>
    </xf>
    <xf numFmtId="0" fontId="2" fillId="2" borderId="0" xfId="0" applyNumberFormat="1" applyFont="1" applyFill="1" applyAlignment="1">
      <alignment horizontal="left" vertical="center"/>
    </xf>
    <xf numFmtId="0" fontId="37" fillId="2" borderId="0" xfId="0" applyFont="1" applyFill="1"/>
    <xf numFmtId="4" fontId="10" fillId="2" borderId="18" xfId="0" applyNumberFormat="1" applyFont="1" applyFill="1" applyBorder="1" applyAlignment="1">
      <alignment horizontal="left" vertical="top" wrapText="1"/>
    </xf>
    <xf numFmtId="166" fontId="38" fillId="2" borderId="13" xfId="2" applyNumberFormat="1" applyFont="1" applyFill="1" applyBorder="1" applyAlignment="1">
      <alignment horizontal="center" vertical="center" wrapText="1"/>
    </xf>
    <xf numFmtId="43" fontId="38" fillId="2" borderId="14" xfId="1" applyFont="1" applyFill="1" applyBorder="1" applyAlignment="1">
      <alignment horizontal="center" vertical="center" wrapText="1"/>
    </xf>
    <xf numFmtId="4" fontId="10" fillId="2" borderId="1" xfId="0" applyNumberFormat="1" applyFont="1" applyFill="1" applyBorder="1" applyAlignment="1">
      <alignment horizontal="left" vertical="top" wrapText="1"/>
    </xf>
    <xf numFmtId="4" fontId="10" fillId="4" borderId="1" xfId="0" applyNumberFormat="1" applyFont="1" applyFill="1" applyBorder="1" applyAlignment="1">
      <alignment vertical="top" wrapText="1"/>
    </xf>
    <xf numFmtId="4" fontId="10" fillId="2" borderId="13" xfId="0" applyNumberFormat="1" applyFont="1" applyFill="1" applyBorder="1" applyAlignment="1">
      <alignment horizontal="left" vertical="top" wrapText="1"/>
    </xf>
    <xf numFmtId="166" fontId="38" fillId="2" borderId="14" xfId="2" applyNumberFormat="1" applyFont="1" applyFill="1" applyBorder="1" applyAlignment="1">
      <alignment horizontal="center" vertical="center" wrapText="1"/>
    </xf>
    <xf numFmtId="4" fontId="10" fillId="2" borderId="0" xfId="0" applyNumberFormat="1" applyFont="1" applyFill="1" applyBorder="1" applyAlignment="1">
      <alignment horizontal="left" vertical="top" wrapText="1"/>
    </xf>
    <xf numFmtId="49" fontId="12" fillId="0" borderId="2" xfId="0" applyNumberFormat="1" applyFont="1" applyFill="1" applyBorder="1" applyAlignment="1">
      <alignment horizontal="center" vertical="center" wrapText="1"/>
    </xf>
    <xf numFmtId="4" fontId="10" fillId="0" borderId="4" xfId="0" applyNumberFormat="1" applyFont="1" applyFill="1" applyBorder="1" applyAlignment="1">
      <alignment horizontal="left" vertical="top" wrapText="1"/>
    </xf>
    <xf numFmtId="166" fontId="11" fillId="0" borderId="13" xfId="2" applyNumberFormat="1" applyFont="1" applyFill="1" applyBorder="1" applyAlignment="1">
      <alignment horizontal="center" vertical="center" wrapText="1"/>
    </xf>
    <xf numFmtId="43" fontId="11" fillId="0" borderId="14" xfId="1" applyFont="1" applyFill="1" applyBorder="1" applyAlignment="1">
      <alignment horizontal="center" vertical="center" wrapText="1"/>
    </xf>
    <xf numFmtId="49" fontId="10" fillId="4" borderId="2" xfId="0" quotePrefix="1" applyNumberFormat="1" applyFont="1" applyFill="1" applyBorder="1" applyAlignment="1">
      <alignment horizontal="center" vertical="center" wrapText="1"/>
    </xf>
    <xf numFmtId="167" fontId="10" fillId="2" borderId="20" xfId="2" applyNumberFormat="1" applyFont="1" applyFill="1" applyBorder="1" applyAlignment="1">
      <alignment horizontal="right" vertical="center" wrapText="1"/>
    </xf>
    <xf numFmtId="167" fontId="10" fillId="2" borderId="15" xfId="2" applyNumberFormat="1" applyFont="1" applyFill="1" applyBorder="1" applyAlignment="1">
      <alignment horizontal="right" vertical="center" wrapText="1"/>
    </xf>
    <xf numFmtId="167" fontId="10" fillId="0" borderId="15" xfId="2" applyNumberFormat="1" applyFont="1" applyFill="1" applyBorder="1" applyAlignment="1">
      <alignment horizontal="right" vertical="center" wrapText="1"/>
    </xf>
    <xf numFmtId="4" fontId="10" fillId="3" borderId="2" xfId="0" applyNumberFormat="1" applyFont="1" applyFill="1" applyBorder="1" applyAlignment="1">
      <alignment horizontal="center" vertical="center" wrapText="1"/>
    </xf>
    <xf numFmtId="4" fontId="10" fillId="3" borderId="22" xfId="0" applyNumberFormat="1" applyFont="1" applyFill="1" applyBorder="1" applyAlignment="1">
      <alignment horizontal="right" vertical="center" wrapText="1"/>
    </xf>
    <xf numFmtId="0" fontId="2" fillId="2" borderId="2" xfId="0" applyFont="1" applyFill="1" applyBorder="1" applyAlignment="1">
      <alignment horizontal="center" vertical="center"/>
    </xf>
    <xf numFmtId="167" fontId="2" fillId="2" borderId="22" xfId="2" applyNumberFormat="1" applyFont="1" applyFill="1" applyBorder="1" applyAlignment="1">
      <alignment horizontal="right" vertical="center" wrapText="1"/>
    </xf>
    <xf numFmtId="0" fontId="11" fillId="2" borderId="15" xfId="2" applyNumberFormat="1" applyFont="1" applyFill="1" applyBorder="1" applyAlignment="1">
      <alignment horizontal="right" vertical="center" wrapText="1"/>
    </xf>
    <xf numFmtId="0" fontId="2" fillId="0" borderId="2" xfId="0" applyFont="1" applyFill="1" applyBorder="1" applyAlignment="1">
      <alignment horizontal="center" vertical="center"/>
    </xf>
    <xf numFmtId="49" fontId="39" fillId="0" borderId="2" xfId="0" applyNumberFormat="1" applyFont="1" applyBorder="1" applyAlignment="1">
      <alignment horizontal="center" vertical="center" wrapText="1"/>
    </xf>
    <xf numFmtId="167" fontId="38" fillId="2" borderId="15" xfId="2" applyNumberFormat="1" applyFont="1" applyFill="1" applyBorder="1" applyAlignment="1">
      <alignment horizontal="right" vertical="center" wrapText="1"/>
    </xf>
    <xf numFmtId="0" fontId="2" fillId="2" borderId="2" xfId="0" applyNumberFormat="1" applyFont="1" applyFill="1" applyBorder="1" applyAlignment="1">
      <alignment horizontal="center" vertical="center" wrapText="1"/>
    </xf>
    <xf numFmtId="49" fontId="6" fillId="0" borderId="8" xfId="0" applyNumberFormat="1" applyFont="1" applyBorder="1" applyAlignment="1">
      <alignment horizontal="center" vertical="center" wrapText="1"/>
    </xf>
    <xf numFmtId="167" fontId="7" fillId="2" borderId="9" xfId="2" applyNumberFormat="1" applyFont="1" applyFill="1" applyBorder="1" applyAlignment="1">
      <alignment horizontal="right" vertical="center" wrapText="1"/>
    </xf>
    <xf numFmtId="49" fontId="12" fillId="2" borderId="8" xfId="0" applyNumberFormat="1" applyFont="1" applyFill="1" applyBorder="1" applyAlignment="1">
      <alignment horizontal="center" vertical="center" wrapText="1"/>
    </xf>
    <xf numFmtId="167" fontId="11" fillId="2" borderId="9" xfId="2"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wrapText="1"/>
    </xf>
    <xf numFmtId="0" fontId="14" fillId="4" borderId="38"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vertical="center" wrapText="1"/>
    </xf>
    <xf numFmtId="0" fontId="14" fillId="4" borderId="40" xfId="0" applyFont="1" applyFill="1" applyBorder="1" applyAlignment="1">
      <alignment vertical="center" wrapText="1"/>
    </xf>
    <xf numFmtId="49" fontId="10" fillId="4"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ill="1" applyBorder="1" applyAlignment="1">
      <alignment horizontal="justify"/>
    </xf>
    <xf numFmtId="0" fontId="2" fillId="0" borderId="0" xfId="0" applyFont="1" applyFill="1" applyBorder="1" applyAlignment="1">
      <alignment horizontal="center" vertical="center" wrapText="1"/>
    </xf>
    <xf numFmtId="167" fontId="2" fillId="0" borderId="0" xfId="2" applyNumberFormat="1" applyFont="1" applyFill="1" applyBorder="1" applyAlignment="1">
      <alignment horizontal="right" vertical="center" wrapText="1"/>
    </xf>
    <xf numFmtId="7" fontId="2" fillId="2" borderId="1" xfId="1" applyNumberFormat="1" applyFont="1" applyFill="1" applyBorder="1" applyAlignment="1">
      <alignment horizontal="center" vertical="center" wrapText="1"/>
    </xf>
    <xf numFmtId="0" fontId="2" fillId="2" borderId="21" xfId="2" applyNumberFormat="1" applyFont="1" applyFill="1" applyBorder="1" applyAlignment="1">
      <alignment horizontal="center" vertical="center" wrapText="1"/>
    </xf>
    <xf numFmtId="43" fontId="2" fillId="2" borderId="1" xfId="1" applyFont="1" applyFill="1" applyBorder="1" applyAlignment="1">
      <alignment horizontal="left" vertical="center" wrapText="1"/>
    </xf>
    <xf numFmtId="0" fontId="0" fillId="2" borderId="1" xfId="0" applyFill="1" applyBorder="1" applyAlignment="1">
      <alignment horizontal="justify" wrapText="1"/>
    </xf>
    <xf numFmtId="4" fontId="2" fillId="2" borderId="1" xfId="0" applyNumberFormat="1"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167" fontId="10" fillId="2" borderId="9" xfId="2" applyNumberFormat="1" applyFont="1" applyFill="1" applyBorder="1" applyAlignment="1">
      <alignment horizontal="right" vertical="center" wrapText="1"/>
    </xf>
    <xf numFmtId="0" fontId="0" fillId="0" borderId="1" xfId="0" applyFill="1" applyBorder="1" applyAlignment="1">
      <alignment horizontal="justify"/>
    </xf>
    <xf numFmtId="7" fontId="2" fillId="0" borderId="1" xfId="1" applyNumberFormat="1" applyFont="1" applyFill="1" applyBorder="1" applyAlignment="1">
      <alignment horizontal="center" vertical="center" wrapText="1"/>
    </xf>
    <xf numFmtId="0" fontId="0" fillId="2" borderId="1" xfId="0" applyFill="1" applyBorder="1" applyAlignment="1">
      <alignment horizontal="justify"/>
    </xf>
    <xf numFmtId="0" fontId="2" fillId="2" borderId="3" xfId="0" applyFont="1" applyFill="1" applyBorder="1" applyAlignment="1">
      <alignment horizontal="center" vertical="center"/>
    </xf>
    <xf numFmtId="0" fontId="2" fillId="0" borderId="4" xfId="0" applyFont="1" applyFill="1" applyBorder="1" applyAlignment="1">
      <alignment horizontal="left" vertical="center" wrapText="1"/>
    </xf>
    <xf numFmtId="0" fontId="2" fillId="2" borderId="0" xfId="0" applyFont="1" applyFill="1" applyBorder="1" applyAlignment="1">
      <alignment wrapText="1"/>
    </xf>
    <xf numFmtId="0" fontId="2" fillId="2" borderId="9" xfId="0" applyFont="1" applyFill="1" applyBorder="1" applyAlignment="1">
      <alignment wrapText="1"/>
    </xf>
    <xf numFmtId="43" fontId="2" fillId="0" borderId="1" xfId="1"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2" fillId="2" borderId="18" xfId="0" applyFont="1" applyFill="1" applyBorder="1" applyAlignment="1">
      <alignment horizontal="left" vertical="center" wrapText="1"/>
    </xf>
    <xf numFmtId="4" fontId="2" fillId="2" borderId="14" xfId="0" applyNumberFormat="1" applyFont="1" applyFill="1" applyBorder="1" applyAlignment="1">
      <alignment horizontal="center" vertical="center" wrapText="1"/>
    </xf>
    <xf numFmtId="43" fontId="2" fillId="2" borderId="14" xfId="1" applyFont="1" applyFill="1" applyBorder="1" applyAlignment="1">
      <alignment horizontal="center" vertical="center" wrapText="1"/>
    </xf>
    <xf numFmtId="7" fontId="2" fillId="2" borderId="14" xfId="1" applyNumberFormat="1" applyFont="1" applyFill="1" applyBorder="1" applyAlignment="1">
      <alignment horizontal="center" vertical="center" wrapText="1"/>
    </xf>
    <xf numFmtId="167" fontId="2" fillId="2" borderId="15" xfId="2" applyNumberFormat="1" applyFont="1" applyFill="1" applyBorder="1" applyAlignment="1">
      <alignment horizontal="right" vertical="center" wrapText="1"/>
    </xf>
    <xf numFmtId="49" fontId="2" fillId="0" borderId="2" xfId="0" quotePrefix="1" applyNumberFormat="1" applyFont="1" applyFill="1" applyBorder="1" applyAlignment="1">
      <alignment horizontal="center" vertical="center" wrapText="1"/>
    </xf>
    <xf numFmtId="49" fontId="2" fillId="0" borderId="3" xfId="0" quotePrefix="1" applyNumberFormat="1" applyFont="1" applyFill="1" applyBorder="1" applyAlignment="1">
      <alignment horizontal="center" vertical="center" wrapText="1"/>
    </xf>
    <xf numFmtId="0" fontId="2" fillId="0" borderId="1" xfId="0" applyNumberFormat="1" applyFont="1" applyFill="1" applyBorder="1" applyAlignment="1">
      <alignment wrapText="1"/>
    </xf>
    <xf numFmtId="167" fontId="2" fillId="0" borderId="22" xfId="2" applyNumberFormat="1" applyFont="1" applyFill="1" applyBorder="1" applyAlignment="1">
      <alignment horizontal="right" vertical="center" wrapText="1"/>
    </xf>
    <xf numFmtId="43" fontId="2" fillId="0" borderId="19" xfId="1" applyFont="1" applyFill="1" applyBorder="1" applyAlignment="1">
      <alignment horizontal="center" vertical="center" wrapText="1"/>
    </xf>
    <xf numFmtId="44" fontId="2" fillId="0" borderId="0" xfId="2" applyFont="1" applyAlignment="1">
      <alignment wrapText="1"/>
    </xf>
    <xf numFmtId="167" fontId="2" fillId="0" borderId="1" xfId="2" applyNumberFormat="1" applyFont="1" applyFill="1" applyBorder="1" applyAlignment="1">
      <alignment horizontal="right" vertical="center" wrapText="1"/>
    </xf>
    <xf numFmtId="4" fontId="7" fillId="3" borderId="16" xfId="0" applyNumberFormat="1" applyFont="1" applyFill="1" applyBorder="1" applyAlignment="1">
      <alignment horizontal="left" vertical="top" wrapText="1"/>
    </xf>
    <xf numFmtId="4" fontId="7" fillId="3" borderId="11" xfId="0" applyNumberFormat="1" applyFont="1" applyFill="1" applyBorder="1" applyAlignment="1">
      <alignment horizontal="left" vertical="top" wrapText="1"/>
    </xf>
    <xf numFmtId="167" fontId="14" fillId="4" borderId="37" xfId="0" applyNumberFormat="1" applyFont="1" applyFill="1" applyBorder="1" applyAlignment="1">
      <alignment horizontal="right" vertical="center"/>
    </xf>
    <xf numFmtId="167" fontId="14" fillId="4" borderId="41" xfId="0" applyNumberFormat="1" applyFont="1" applyFill="1" applyBorder="1" applyAlignment="1">
      <alignment horizontal="right" vertical="center"/>
    </xf>
    <xf numFmtId="0" fontId="14"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1" xfId="0" applyFont="1" applyFill="1" applyBorder="1" applyAlignment="1">
      <alignment horizontal="left" vertical="top" wrapText="1"/>
    </xf>
  </cellXfs>
  <cellStyles count="176">
    <cellStyle name="20% - Accent1" xfId="11"/>
    <cellStyle name="20% - Accent1 2" xfId="134"/>
    <cellStyle name="20% - Accent2" xfId="12"/>
    <cellStyle name="20% - Accent2 2" xfId="135"/>
    <cellStyle name="20% - Accent3" xfId="13"/>
    <cellStyle name="20% - Accent3 2" xfId="136"/>
    <cellStyle name="20% - Accent4" xfId="14"/>
    <cellStyle name="20% - Accent4 2" xfId="137"/>
    <cellStyle name="20% - Accent5" xfId="15"/>
    <cellStyle name="20% - Accent6" xfId="16"/>
    <cellStyle name="20% - Accent6 2" xfId="138"/>
    <cellStyle name="20% - Ênfase1 2" xfId="17"/>
    <cellStyle name="20% - Ênfase2 2" xfId="18"/>
    <cellStyle name="20% - Ênfase3 2" xfId="19"/>
    <cellStyle name="20% - Ênfase4 2" xfId="20"/>
    <cellStyle name="20% - Ênfase5 2" xfId="21"/>
    <cellStyle name="20% - Ênfase6 2" xfId="22"/>
    <cellStyle name="40% - Accent1" xfId="23"/>
    <cellStyle name="40% - Accent1 2" xfId="139"/>
    <cellStyle name="40% - Accent2" xfId="24"/>
    <cellStyle name="40% - Accent2 2" xfId="140"/>
    <cellStyle name="40% - Accent3" xfId="25"/>
    <cellStyle name="40% - Accent3 2" xfId="141"/>
    <cellStyle name="40% - Accent4" xfId="26"/>
    <cellStyle name="40% - Accent4 2" xfId="142"/>
    <cellStyle name="40% - Accent5" xfId="27"/>
    <cellStyle name="40% - Accent5 2" xfId="143"/>
    <cellStyle name="40% - Accent6" xfId="28"/>
    <cellStyle name="40% - Accent6 2" xfId="144"/>
    <cellStyle name="40% - Ênfase1 2" xfId="29"/>
    <cellStyle name="40% - Ênfase2 2" xfId="30"/>
    <cellStyle name="40% - Ênfase3 2" xfId="31"/>
    <cellStyle name="40% - Ênfase4 2" xfId="32"/>
    <cellStyle name="40% - Ênfase5 2" xfId="33"/>
    <cellStyle name="40% - Ênfase6 2" xfId="34"/>
    <cellStyle name="60% - Accent1" xfId="35"/>
    <cellStyle name="60% - Accent1 2" xfId="145"/>
    <cellStyle name="60% - Accent2" xfId="36"/>
    <cellStyle name="60% - Accent2 2" xfId="146"/>
    <cellStyle name="60% - Accent3" xfId="37"/>
    <cellStyle name="60% - Accent4" xfId="38"/>
    <cellStyle name="60% - Accent4 2" xfId="147"/>
    <cellStyle name="60% - Accent5" xfId="39"/>
    <cellStyle name="60% - Accent5 2" xfId="148"/>
    <cellStyle name="60% - Accent6" xfId="40"/>
    <cellStyle name="60% - Accent6 2" xfId="149"/>
    <cellStyle name="60% - Ênfase1 2" xfId="41"/>
    <cellStyle name="60% - Ênfase2 2" xfId="42"/>
    <cellStyle name="60% - Ênfase3 2" xfId="43"/>
    <cellStyle name="60% - Ênfase4 2" xfId="44"/>
    <cellStyle name="60% - Ênfase5 2" xfId="45"/>
    <cellStyle name="60% - Ênfase6 2" xfId="46"/>
    <cellStyle name="Accent1" xfId="47"/>
    <cellStyle name="Accent1 2" xfId="150"/>
    <cellStyle name="Accent2" xfId="48"/>
    <cellStyle name="Accent2 2" xfId="151"/>
    <cellStyle name="Accent3" xfId="49"/>
    <cellStyle name="Accent3 2" xfId="152"/>
    <cellStyle name="Accent4" xfId="50"/>
    <cellStyle name="Accent5" xfId="51"/>
    <cellStyle name="Accent6" xfId="52"/>
    <cellStyle name="Accent6 2" xfId="153"/>
    <cellStyle name="Bad" xfId="53"/>
    <cellStyle name="Bad 2" xfId="154"/>
    <cellStyle name="Bom 2" xfId="54"/>
    <cellStyle name="Calculation" xfId="55"/>
    <cellStyle name="Calculation 2" xfId="155"/>
    <cellStyle name="Cálculo 2" xfId="56"/>
    <cellStyle name="Célula de Verificação 2" xfId="57"/>
    <cellStyle name="Célula Vinculada 2" xfId="58"/>
    <cellStyle name="Check Cell" xfId="59"/>
    <cellStyle name="Ênfase1 2" xfId="60"/>
    <cellStyle name="Ênfase2 2" xfId="61"/>
    <cellStyle name="Ênfase3 2" xfId="62"/>
    <cellStyle name="Ênfase4 2" xfId="63"/>
    <cellStyle name="Ênfase5 2" xfId="64"/>
    <cellStyle name="Ênfase6 2" xfId="65"/>
    <cellStyle name="Entrada 2" xfId="66"/>
    <cellStyle name="Explanatory Text" xfId="67"/>
    <cellStyle name="Good" xfId="68"/>
    <cellStyle name="Good 2" xfId="156"/>
    <cellStyle name="Heading 1" xfId="69"/>
    <cellStyle name="Heading 1 2" xfId="157"/>
    <cellStyle name="Heading 2" xfId="70"/>
    <cellStyle name="Heading 2 2" xfId="158"/>
    <cellStyle name="Heading 3" xfId="71"/>
    <cellStyle name="Heading 3 2" xfId="159"/>
    <cellStyle name="Heading 4" xfId="72"/>
    <cellStyle name="Incorreto 2" xfId="73"/>
    <cellStyle name="Input" xfId="74"/>
    <cellStyle name="Input 2" xfId="160"/>
    <cellStyle name="Linked Cell" xfId="75"/>
    <cellStyle name="Linked Cell 2" xfId="161"/>
    <cellStyle name="Moeda" xfId="2" builtinId="4"/>
    <cellStyle name="Moeda 2" xfId="5"/>
    <cellStyle name="Moeda 2 2" xfId="76"/>
    <cellStyle name="Moeda 2 3" xfId="77"/>
    <cellStyle name="Moeda 2 4" xfId="162"/>
    <cellStyle name="Moeda 3" xfId="78"/>
    <cellStyle name="Moeda 3 2" xfId="168"/>
    <cellStyle name="Moeda 4" xfId="133"/>
    <cellStyle name="Moeda 4 2" xfId="172"/>
    <cellStyle name="Neutra 2" xfId="79"/>
    <cellStyle name="Neutral" xfId="80"/>
    <cellStyle name="Neutral 2" xfId="163"/>
    <cellStyle name="Normal" xfId="0" builtinId="0"/>
    <cellStyle name="Normal 2" xfId="4"/>
    <cellStyle name="Normal 2 2" xfId="81"/>
    <cellStyle name="Normal 2 3" xfId="82"/>
    <cellStyle name="Normal 2 4" xfId="83"/>
    <cellStyle name="Normal 2 5" xfId="84"/>
    <cellStyle name="Normal 2 6" xfId="85"/>
    <cellStyle name="Normal 2 7" xfId="86"/>
    <cellStyle name="Normal 2 8" xfId="87"/>
    <cellStyle name="Normal 3" xfId="88"/>
    <cellStyle name="Normal 3 2" xfId="164"/>
    <cellStyle name="Normal 4" xfId="3"/>
    <cellStyle name="Normal 4 2" xfId="89"/>
    <cellStyle name="Normal 4 3" xfId="90"/>
    <cellStyle name="Normal 4 4" xfId="91"/>
    <cellStyle name="Normal 5" xfId="92"/>
    <cellStyle name="Normal 6" xfId="93"/>
    <cellStyle name="Normal 7" xfId="131"/>
    <cellStyle name="Normal 7 2" xfId="170"/>
    <cellStyle name="Normal 8" xfId="169"/>
    <cellStyle name="Normal 8 2" xfId="174"/>
    <cellStyle name="Normal 9" xfId="173"/>
    <cellStyle name="Normal 9 2" xfId="175"/>
    <cellStyle name="Nota 2" xfId="94"/>
    <cellStyle name="Note" xfId="95"/>
    <cellStyle name="Note 2" xfId="165"/>
    <cellStyle name="Output" xfId="96"/>
    <cellStyle name="Output 2" xfId="166"/>
    <cellStyle name="Porcentagem 2" xfId="6"/>
    <cellStyle name="Porcentagem 2 2" xfId="97"/>
    <cellStyle name="Porcentagem 2 3" xfId="98"/>
    <cellStyle name="Porcentagem 2 4" xfId="99"/>
    <cellStyle name="Porcentagem 2 5" xfId="100"/>
    <cellStyle name="Porcentagem 2 6" xfId="101"/>
    <cellStyle name="Porcentagem 3" xfId="102"/>
    <cellStyle name="Porcentagem 3 2" xfId="103"/>
    <cellStyle name="Porcentagem 4" xfId="104"/>
    <cellStyle name="Saída 2" xfId="105"/>
    <cellStyle name="Separador de milhares 2" xfId="9"/>
    <cellStyle name="Separador de milhares 2 2" xfId="106"/>
    <cellStyle name="Separador de milhares 2 2 2" xfId="107"/>
    <cellStyle name="Separador de milhares 2 2 3" xfId="108"/>
    <cellStyle name="Separador de milhares 2 2 4" xfId="109"/>
    <cellStyle name="Separador de milhares 2 2 5" xfId="110"/>
    <cellStyle name="Separador de milhares 2 2 6" xfId="111"/>
    <cellStyle name="Separador de milhares 2 3" xfId="112"/>
    <cellStyle name="Separador de milhares 2 4" xfId="113"/>
    <cellStyle name="Separador de milhares 2 5" xfId="114"/>
    <cellStyle name="Separador de milhares 2 6" xfId="115"/>
    <cellStyle name="Separador de milhares 2 7" xfId="167"/>
    <cellStyle name="Separador de milhares 3" xfId="10"/>
    <cellStyle name="Separador de milhares 4" xfId="7"/>
    <cellStyle name="Separador de milhares 4 2" xfId="116"/>
    <cellStyle name="Separador de milhares 4 3" xfId="117"/>
    <cellStyle name="Separador de milhares 4 4" xfId="118"/>
    <cellStyle name="Separador de milhares 5" xfId="119"/>
    <cellStyle name="Separador de milhares 6" xfId="132"/>
    <cellStyle name="Separador de milhares 6 2" xfId="171"/>
    <cellStyle name="SGO" xfId="8"/>
    <cellStyle name="Texto de Aviso 2" xfId="120"/>
    <cellStyle name="Texto Explicativo 2" xfId="121"/>
    <cellStyle name="Title" xfId="122"/>
    <cellStyle name="Título 1 2" xfId="123"/>
    <cellStyle name="Título 2 2" xfId="124"/>
    <cellStyle name="Título 3 2" xfId="125"/>
    <cellStyle name="Título 4 2" xfId="126"/>
    <cellStyle name="Título 5" xfId="127"/>
    <cellStyle name="Total 2" xfId="128"/>
    <cellStyle name="Total 3" xfId="129"/>
    <cellStyle name="Vírgula" xfId="1" builtinId="3"/>
    <cellStyle name="Warning Text" xfId="130"/>
  </cellStyles>
  <dxfs count="0"/>
  <tableStyles count="0" defaultTableStyle="TableStyleMedium9" defaultPivotStyle="PivotStyleLight16"/>
  <colors>
    <mruColors>
      <color rgb="FFFF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990600</xdr:colOff>
      <xdr:row>1</xdr:row>
      <xdr:rowOff>28576</xdr:rowOff>
    </xdr:from>
    <xdr:to>
      <xdr:col>5</xdr:col>
      <xdr:colOff>552450</xdr:colOff>
      <xdr:row>2</xdr:row>
      <xdr:rowOff>85725</xdr:rowOff>
    </xdr:to>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1447800" y="219076"/>
          <a:ext cx="6819900"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1">
            <a:defRPr sz="1000"/>
          </a:pPr>
          <a:r>
            <a:rPr lang="pt-BR" sz="1200" b="1" i="0" strike="noStrike">
              <a:solidFill>
                <a:srgbClr val="000000"/>
              </a:solidFill>
              <a:latin typeface="Calibri"/>
              <a:cs typeface="Calibri"/>
            </a:rPr>
            <a:t>CENTRO FEDERAL DE EDUCAÇÃO TECNOLÓGICA DE MINAS GERAIS</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14"/>
  <sheetViews>
    <sheetView tabSelected="1" zoomScale="70" zoomScaleNormal="70" workbookViewId="0">
      <pane ySplit="5" topLeftCell="A84" activePane="bottomLeft" state="frozen"/>
      <selection activeCell="C47" sqref="C47"/>
      <selection pane="bottomLeft" activeCell="B202" sqref="B202"/>
    </sheetView>
  </sheetViews>
  <sheetFormatPr defaultRowHeight="15"/>
  <cols>
    <col min="1" max="1" width="6.85546875" style="43" bestFit="1" customWidth="1"/>
    <col min="2" max="2" width="73.42578125" style="52" customWidth="1"/>
    <col min="3" max="3" width="7" style="52" customWidth="1"/>
    <col min="4" max="4" width="12.140625" style="52" customWidth="1"/>
    <col min="5" max="5" width="15.85546875" style="52" customWidth="1"/>
    <col min="6" max="6" width="18.7109375" style="52" bestFit="1" customWidth="1"/>
    <col min="7" max="76" width="9.140625" style="53"/>
  </cols>
  <sheetData>
    <row r="1" spans="1:76">
      <c r="A1" s="32"/>
      <c r="B1" s="45"/>
      <c r="C1" s="46"/>
      <c r="D1" s="45"/>
      <c r="E1" s="45"/>
      <c r="F1" s="47"/>
    </row>
    <row r="2" spans="1:76">
      <c r="A2" s="33"/>
      <c r="B2" s="48"/>
      <c r="C2" s="49"/>
      <c r="D2" s="48"/>
      <c r="E2" s="48"/>
      <c r="F2" s="50"/>
    </row>
    <row r="3" spans="1:76">
      <c r="A3" s="33"/>
      <c r="B3" s="48"/>
      <c r="C3" s="49"/>
      <c r="D3" s="48"/>
      <c r="E3" s="48"/>
      <c r="F3" s="50"/>
    </row>
    <row r="4" spans="1:76" ht="29.25" customHeight="1">
      <c r="A4" s="33"/>
      <c r="B4" s="141" t="s">
        <v>150</v>
      </c>
      <c r="C4" s="142"/>
      <c r="D4" s="142"/>
      <c r="E4" s="142"/>
      <c r="F4" s="143"/>
    </row>
    <row r="5" spans="1:76" s="3" customFormat="1" ht="30">
      <c r="A5" s="86" t="s">
        <v>0</v>
      </c>
      <c r="B5" s="5" t="s">
        <v>1</v>
      </c>
      <c r="C5" s="5" t="s">
        <v>2</v>
      </c>
      <c r="D5" s="6" t="s">
        <v>3</v>
      </c>
      <c r="E5" s="6" t="s">
        <v>11</v>
      </c>
      <c r="F5" s="87" t="s">
        <v>102</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row>
    <row r="6" spans="1:76" s="3" customFormat="1">
      <c r="A6" s="30">
        <v>1</v>
      </c>
      <c r="B6" s="9" t="s">
        <v>56</v>
      </c>
      <c r="C6" s="11"/>
      <c r="D6" s="11"/>
      <c r="E6" s="11"/>
      <c r="F6" s="12"/>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row>
    <row r="7" spans="1:76" s="27" customFormat="1" ht="30">
      <c r="A7" s="88" t="s">
        <v>4</v>
      </c>
      <c r="B7" s="40" t="s">
        <v>92</v>
      </c>
      <c r="C7" s="51" t="s">
        <v>100</v>
      </c>
      <c r="D7" s="8">
        <v>1</v>
      </c>
      <c r="E7" s="117"/>
      <c r="F7" s="89"/>
    </row>
    <row r="8" spans="1:76" s="27" customFormat="1" ht="30">
      <c r="A8" s="88" t="s">
        <v>12</v>
      </c>
      <c r="B8" s="42" t="s">
        <v>93</v>
      </c>
      <c r="C8" s="51" t="s">
        <v>100</v>
      </c>
      <c r="D8" s="8">
        <v>1</v>
      </c>
      <c r="E8" s="117"/>
      <c r="F8" s="89"/>
    </row>
    <row r="9" spans="1:76" s="27" customFormat="1">
      <c r="A9" s="88" t="s">
        <v>74</v>
      </c>
      <c r="B9" s="42" t="s">
        <v>96</v>
      </c>
      <c r="C9" s="51" t="s">
        <v>9</v>
      </c>
      <c r="D9" s="8">
        <f>39.6*2</f>
        <v>79.2</v>
      </c>
      <c r="E9" s="117"/>
      <c r="F9" s="89"/>
    </row>
    <row r="10" spans="1:76" s="27" customFormat="1" ht="30">
      <c r="A10" s="88" t="s">
        <v>75</v>
      </c>
      <c r="B10" s="42" t="s">
        <v>103</v>
      </c>
      <c r="C10" s="51" t="s">
        <v>9</v>
      </c>
      <c r="D10" s="8">
        <f>4.5+0.36</f>
        <v>4.8600000000000003</v>
      </c>
      <c r="E10" s="117"/>
      <c r="F10" s="89"/>
    </row>
    <row r="11" spans="1:76" s="27" customFormat="1" ht="30">
      <c r="A11" s="88" t="s">
        <v>76</v>
      </c>
      <c r="B11" s="42" t="s">
        <v>133</v>
      </c>
      <c r="C11" s="114" t="s">
        <v>104</v>
      </c>
      <c r="D11" s="8">
        <v>1</v>
      </c>
      <c r="E11" s="117"/>
      <c r="F11" s="89"/>
    </row>
    <row r="12" spans="1:76" s="27" customFormat="1">
      <c r="A12" s="88"/>
      <c r="B12" s="37" t="s">
        <v>6</v>
      </c>
      <c r="C12" s="13"/>
      <c r="D12" s="14"/>
      <c r="E12" s="14"/>
      <c r="F12" s="84"/>
    </row>
    <row r="13" spans="1:76" s="27" customFormat="1">
      <c r="A13" s="88"/>
      <c r="B13" s="75"/>
      <c r="C13" s="35"/>
      <c r="D13" s="14"/>
      <c r="E13" s="14"/>
      <c r="F13" s="90"/>
    </row>
    <row r="14" spans="1:76" s="3" customFormat="1">
      <c r="A14" s="30" t="s">
        <v>14</v>
      </c>
      <c r="B14" s="9" t="s">
        <v>118</v>
      </c>
      <c r="C14" s="11"/>
      <c r="D14" s="11"/>
      <c r="E14" s="11"/>
      <c r="F14" s="12"/>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row>
    <row r="15" spans="1:76" s="69" customFormat="1" ht="30">
      <c r="A15" s="91" t="s">
        <v>7</v>
      </c>
      <c r="B15" s="40" t="s">
        <v>119</v>
      </c>
      <c r="C15" s="51" t="s">
        <v>13</v>
      </c>
      <c r="D15" s="8">
        <v>19.2</v>
      </c>
      <c r="E15" s="117"/>
      <c r="F15" s="89"/>
    </row>
    <row r="16" spans="1:76" s="69" customFormat="1" ht="30">
      <c r="A16" s="91" t="s">
        <v>8</v>
      </c>
      <c r="B16" s="40" t="s">
        <v>101</v>
      </c>
      <c r="C16" s="51" t="s">
        <v>13</v>
      </c>
      <c r="D16" s="8">
        <v>5</v>
      </c>
      <c r="E16" s="117"/>
      <c r="F16" s="89"/>
    </row>
    <row r="17" spans="1:76" s="69" customFormat="1" ht="30">
      <c r="A17" s="91" t="s">
        <v>36</v>
      </c>
      <c r="B17" s="63" t="s">
        <v>121</v>
      </c>
      <c r="C17" s="64" t="s">
        <v>13</v>
      </c>
      <c r="D17" s="29">
        <f>3*3*3</f>
        <v>27</v>
      </c>
      <c r="E17" s="117"/>
      <c r="F17" s="89"/>
    </row>
    <row r="18" spans="1:76" s="69" customFormat="1" ht="30">
      <c r="A18" s="91" t="s">
        <v>39</v>
      </c>
      <c r="B18" s="63" t="s">
        <v>122</v>
      </c>
      <c r="C18" s="64" t="s">
        <v>9</v>
      </c>
      <c r="D18" s="29">
        <v>50</v>
      </c>
      <c r="E18" s="117"/>
      <c r="F18" s="89"/>
    </row>
    <row r="19" spans="1:76" s="69" customFormat="1">
      <c r="A19" s="91" t="s">
        <v>40</v>
      </c>
      <c r="B19" s="63" t="s">
        <v>111</v>
      </c>
      <c r="C19" s="28" t="s">
        <v>9</v>
      </c>
      <c r="D19" s="61">
        <v>57</v>
      </c>
      <c r="E19" s="117"/>
      <c r="F19" s="89"/>
    </row>
    <row r="20" spans="1:76" s="27" customFormat="1">
      <c r="A20" s="78"/>
      <c r="B20" s="79" t="s">
        <v>10</v>
      </c>
      <c r="C20" s="80"/>
      <c r="D20" s="81"/>
      <c r="E20" s="81"/>
      <c r="F20" s="85"/>
    </row>
    <row r="21" spans="1:76" s="27" customFormat="1">
      <c r="A21" s="38"/>
      <c r="B21" s="70"/>
      <c r="C21" s="35"/>
      <c r="D21" s="14"/>
      <c r="E21" s="14"/>
      <c r="F21" s="23"/>
    </row>
    <row r="22" spans="1:76" s="3" customFormat="1">
      <c r="A22" s="30" t="s">
        <v>15</v>
      </c>
      <c r="B22" s="9" t="s">
        <v>131</v>
      </c>
      <c r="C22" s="11"/>
      <c r="D22" s="15"/>
      <c r="E22" s="15"/>
      <c r="F22" s="24"/>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row>
    <row r="23" spans="1:76" s="27" customFormat="1" ht="45">
      <c r="A23" s="91" t="s">
        <v>16</v>
      </c>
      <c r="B23" s="40" t="s">
        <v>137</v>
      </c>
      <c r="C23" s="51" t="s">
        <v>9</v>
      </c>
      <c r="D23" s="8">
        <v>66.680000000000007</v>
      </c>
      <c r="E23" s="117"/>
      <c r="F23" s="89"/>
    </row>
    <row r="24" spans="1:76" s="27" customFormat="1" ht="30">
      <c r="A24" s="91" t="s">
        <v>42</v>
      </c>
      <c r="B24" s="40" t="s">
        <v>138</v>
      </c>
      <c r="C24" s="51" t="s">
        <v>9</v>
      </c>
      <c r="D24" s="8">
        <v>50</v>
      </c>
      <c r="E24" s="117"/>
      <c r="F24" s="89"/>
    </row>
    <row r="25" spans="1:76" s="27" customFormat="1" ht="45">
      <c r="A25" s="91" t="s">
        <v>23</v>
      </c>
      <c r="B25" s="40" t="s">
        <v>139</v>
      </c>
      <c r="C25" s="51" t="s">
        <v>9</v>
      </c>
      <c r="D25" s="8">
        <v>5.2</v>
      </c>
      <c r="E25" s="117"/>
      <c r="F25" s="89"/>
    </row>
    <row r="26" spans="1:76" s="27" customFormat="1" ht="43.15" customHeight="1">
      <c r="A26" s="91" t="s">
        <v>38</v>
      </c>
      <c r="B26" s="40" t="s">
        <v>140</v>
      </c>
      <c r="C26" s="51" t="s">
        <v>94</v>
      </c>
      <c r="D26" s="8">
        <v>734.7</v>
      </c>
      <c r="E26" s="117"/>
      <c r="F26" s="89"/>
    </row>
    <row r="27" spans="1:76" s="27" customFormat="1" ht="30">
      <c r="A27" s="91" t="s">
        <v>41</v>
      </c>
      <c r="B27" s="40" t="s">
        <v>141</v>
      </c>
      <c r="C27" s="51" t="s">
        <v>94</v>
      </c>
      <c r="D27" s="8">
        <v>304.39999999999998</v>
      </c>
      <c r="E27" s="117"/>
      <c r="F27" s="89"/>
    </row>
    <row r="28" spans="1:76" s="27" customFormat="1">
      <c r="A28" s="91" t="s">
        <v>51</v>
      </c>
      <c r="B28" s="44" t="s">
        <v>105</v>
      </c>
      <c r="C28" s="51" t="s">
        <v>13</v>
      </c>
      <c r="D28" s="8">
        <v>8.5</v>
      </c>
      <c r="E28" s="117"/>
      <c r="F28" s="89"/>
    </row>
    <row r="29" spans="1:76" s="27" customFormat="1">
      <c r="A29" s="91" t="s">
        <v>63</v>
      </c>
      <c r="B29" s="44" t="s">
        <v>106</v>
      </c>
      <c r="C29" s="51" t="s">
        <v>13</v>
      </c>
      <c r="D29" s="8">
        <v>2.6</v>
      </c>
      <c r="E29" s="117"/>
      <c r="F29" s="89"/>
    </row>
    <row r="30" spans="1:76" s="27" customFormat="1" ht="30">
      <c r="A30" s="91" t="s">
        <v>57</v>
      </c>
      <c r="B30" s="44" t="s">
        <v>123</v>
      </c>
      <c r="C30" s="51" t="s">
        <v>13</v>
      </c>
      <c r="D30" s="8">
        <v>9.6999999999999993</v>
      </c>
      <c r="E30" s="117"/>
      <c r="F30" s="89"/>
    </row>
    <row r="31" spans="1:76" s="27" customFormat="1" ht="30">
      <c r="A31" s="91" t="s">
        <v>58</v>
      </c>
      <c r="B31" s="44" t="s">
        <v>108</v>
      </c>
      <c r="C31" s="51" t="s">
        <v>9</v>
      </c>
      <c r="D31" s="8">
        <v>28.8</v>
      </c>
      <c r="E31" s="117"/>
      <c r="F31" s="89"/>
    </row>
    <row r="32" spans="1:76" s="27" customFormat="1" ht="45">
      <c r="A32" s="91" t="s">
        <v>60</v>
      </c>
      <c r="B32" s="44" t="s">
        <v>107</v>
      </c>
      <c r="C32" s="51" t="s">
        <v>9</v>
      </c>
      <c r="D32" s="10">
        <v>52</v>
      </c>
      <c r="E32" s="117"/>
      <c r="F32" s="89"/>
    </row>
    <row r="33" spans="1:76" s="65" customFormat="1" ht="45">
      <c r="A33" s="91" t="s">
        <v>61</v>
      </c>
      <c r="B33" s="44" t="s">
        <v>109</v>
      </c>
      <c r="C33" s="51" t="s">
        <v>9</v>
      </c>
      <c r="D33" s="10">
        <f>62.5*3.85</f>
        <v>240.625</v>
      </c>
      <c r="E33" s="117"/>
      <c r="F33" s="89"/>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row>
    <row r="34" spans="1:76" s="65" customFormat="1" ht="34.5" customHeight="1">
      <c r="A34" s="91" t="s">
        <v>62</v>
      </c>
      <c r="B34" s="120" t="s">
        <v>142</v>
      </c>
      <c r="C34" s="64" t="s">
        <v>95</v>
      </c>
      <c r="D34" s="8">
        <v>10</v>
      </c>
      <c r="E34" s="117"/>
      <c r="F34" s="89"/>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row>
    <row r="35" spans="1:76" s="65" customFormat="1">
      <c r="A35" s="92"/>
      <c r="B35" s="73" t="s">
        <v>17</v>
      </c>
      <c r="C35" s="71"/>
      <c r="D35" s="72"/>
      <c r="E35" s="72"/>
      <c r="F35" s="84"/>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row>
    <row r="36" spans="1:76" s="65" customFormat="1">
      <c r="A36" s="92"/>
      <c r="B36" s="75"/>
      <c r="C36" s="76"/>
      <c r="D36" s="72"/>
      <c r="E36" s="72"/>
      <c r="F36" s="93"/>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row>
    <row r="37" spans="1:76" s="3" customFormat="1">
      <c r="A37" s="31" t="s">
        <v>18</v>
      </c>
      <c r="B37" s="74" t="s">
        <v>120</v>
      </c>
      <c r="C37" s="11"/>
      <c r="D37" s="15"/>
      <c r="E37" s="15"/>
      <c r="F37" s="24"/>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row>
    <row r="38" spans="1:76" s="41" customFormat="1" ht="45">
      <c r="A38" s="94" t="s">
        <v>19</v>
      </c>
      <c r="B38" s="116" t="s">
        <v>126</v>
      </c>
      <c r="C38" s="110" t="s">
        <v>9</v>
      </c>
      <c r="D38" s="8">
        <f>1.5*1.5</f>
        <v>2.25</v>
      </c>
      <c r="E38" s="117"/>
      <c r="F38" s="89"/>
    </row>
    <row r="39" spans="1:76" s="41" customFormat="1" ht="30">
      <c r="A39" s="94" t="s">
        <v>34</v>
      </c>
      <c r="B39" s="118" t="s">
        <v>125</v>
      </c>
      <c r="C39" s="51" t="s">
        <v>95</v>
      </c>
      <c r="D39" s="8">
        <v>3</v>
      </c>
      <c r="E39" s="117"/>
      <c r="F39" s="89"/>
    </row>
    <row r="40" spans="1:76" s="41" customFormat="1" ht="30">
      <c r="A40" s="94" t="s">
        <v>35</v>
      </c>
      <c r="B40" s="118" t="s">
        <v>124</v>
      </c>
      <c r="C40" s="51" t="s">
        <v>95</v>
      </c>
      <c r="D40" s="8">
        <v>2</v>
      </c>
      <c r="E40" s="117"/>
      <c r="F40" s="89"/>
    </row>
    <row r="41" spans="1:76" s="3" customFormat="1">
      <c r="A41" s="34"/>
      <c r="B41" s="79" t="s">
        <v>20</v>
      </c>
      <c r="C41" s="18"/>
      <c r="D41" s="19"/>
      <c r="E41" s="19"/>
      <c r="F41" s="83"/>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row>
    <row r="42" spans="1:76" s="65" customFormat="1">
      <c r="A42" s="59"/>
      <c r="B42" s="60"/>
      <c r="C42" s="22"/>
      <c r="D42" s="19"/>
      <c r="E42" s="19"/>
      <c r="F42" s="25"/>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row r="43" spans="1:76" s="3" customFormat="1">
      <c r="A43" s="30" t="s">
        <v>21</v>
      </c>
      <c r="B43" s="9" t="s">
        <v>99</v>
      </c>
      <c r="C43" s="11"/>
      <c r="D43" s="15"/>
      <c r="E43" s="15"/>
      <c r="F43" s="24"/>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row>
    <row r="44" spans="1:76" s="41" customFormat="1" ht="30">
      <c r="A44" s="94" t="s">
        <v>22</v>
      </c>
      <c r="B44" s="40" t="s">
        <v>112</v>
      </c>
      <c r="C44" s="7" t="s">
        <v>9</v>
      </c>
      <c r="D44" s="61">
        <v>100</v>
      </c>
      <c r="E44" s="117"/>
      <c r="F44" s="89"/>
    </row>
    <row r="45" spans="1:76" s="41" customFormat="1" ht="30">
      <c r="A45" s="94" t="s">
        <v>24</v>
      </c>
      <c r="B45" s="118" t="s">
        <v>113</v>
      </c>
      <c r="C45" s="51" t="s">
        <v>5</v>
      </c>
      <c r="D45" s="29">
        <v>115</v>
      </c>
      <c r="E45" s="117"/>
      <c r="F45" s="89"/>
    </row>
    <row r="46" spans="1:76" s="67" customFormat="1" ht="30">
      <c r="A46" s="94" t="s">
        <v>25</v>
      </c>
      <c r="B46" s="118" t="s">
        <v>114</v>
      </c>
      <c r="C46" s="51" t="s">
        <v>5</v>
      </c>
      <c r="D46" s="29">
        <v>6.6</v>
      </c>
      <c r="E46" s="117"/>
      <c r="F46" s="89"/>
    </row>
    <row r="47" spans="1:76" s="67" customFormat="1" ht="30">
      <c r="A47" s="94" t="s">
        <v>33</v>
      </c>
      <c r="B47" s="40" t="s">
        <v>117</v>
      </c>
      <c r="C47" s="7" t="s">
        <v>9</v>
      </c>
      <c r="D47" s="26">
        <f>2.85*2</f>
        <v>5.7</v>
      </c>
      <c r="E47" s="117"/>
      <c r="F47" s="89"/>
    </row>
    <row r="48" spans="1:76" s="65" customFormat="1" ht="30">
      <c r="A48" s="94" t="s">
        <v>77</v>
      </c>
      <c r="B48" s="44" t="s">
        <v>115</v>
      </c>
      <c r="C48" s="51" t="s">
        <v>9</v>
      </c>
      <c r="D48" s="10">
        <v>287</v>
      </c>
      <c r="E48" s="117"/>
      <c r="F48" s="89"/>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row>
    <row r="49" spans="1:76" s="65" customFormat="1" ht="30">
      <c r="A49" s="94" t="s">
        <v>78</v>
      </c>
      <c r="B49" s="44" t="s">
        <v>116</v>
      </c>
      <c r="C49" s="51" t="s">
        <v>13</v>
      </c>
      <c r="D49" s="10">
        <v>1.5</v>
      </c>
      <c r="E49" s="117"/>
      <c r="F49" s="89"/>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row>
    <row r="50" spans="1:76" s="65" customFormat="1" ht="30">
      <c r="A50" s="94" t="s">
        <v>79</v>
      </c>
      <c r="B50" s="44" t="s">
        <v>134</v>
      </c>
      <c r="C50" s="51" t="s">
        <v>9</v>
      </c>
      <c r="D50" s="10">
        <v>488</v>
      </c>
      <c r="E50" s="117"/>
      <c r="F50" s="89"/>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row>
    <row r="51" spans="1:76" s="65" customFormat="1" ht="30">
      <c r="A51" s="94" t="s">
        <v>80</v>
      </c>
      <c r="B51" s="44" t="s">
        <v>135</v>
      </c>
      <c r="C51" s="51" t="s">
        <v>9</v>
      </c>
      <c r="D51" s="10">
        <v>622</v>
      </c>
      <c r="E51" s="117"/>
      <c r="F51" s="89"/>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row>
    <row r="52" spans="1:76" s="65" customFormat="1" ht="105">
      <c r="A52" s="94" t="s">
        <v>54</v>
      </c>
      <c r="B52" s="63" t="s">
        <v>159</v>
      </c>
      <c r="C52" s="64" t="s">
        <v>9</v>
      </c>
      <c r="D52" s="134">
        <v>40</v>
      </c>
      <c r="E52" s="117"/>
      <c r="F52" s="133"/>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row>
    <row r="53" spans="1:76" s="65" customFormat="1">
      <c r="A53" s="34"/>
      <c r="B53" s="4" t="s">
        <v>48</v>
      </c>
      <c r="C53" s="18"/>
      <c r="D53" s="19"/>
      <c r="E53" s="19"/>
      <c r="F53" s="83"/>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row>
    <row r="54" spans="1:76" s="1" customFormat="1" ht="15.75">
      <c r="A54" s="95"/>
      <c r="B54" s="2"/>
      <c r="C54" s="20"/>
      <c r="D54" s="21"/>
      <c r="E54" s="21"/>
      <c r="F54" s="96"/>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row>
    <row r="55" spans="1:76" s="65" customFormat="1">
      <c r="A55" s="30" t="s">
        <v>26</v>
      </c>
      <c r="B55" s="9" t="s">
        <v>110</v>
      </c>
      <c r="C55" s="11"/>
      <c r="D55" s="15"/>
      <c r="E55" s="15"/>
      <c r="F55" s="24"/>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row>
    <row r="56" spans="1:76" s="68" customFormat="1">
      <c r="A56" s="88" t="s">
        <v>27</v>
      </c>
      <c r="B56" s="44" t="s">
        <v>136</v>
      </c>
      <c r="C56" s="51" t="s">
        <v>95</v>
      </c>
      <c r="D56" s="111">
        <v>1</v>
      </c>
      <c r="E56" s="117"/>
      <c r="F56" s="89"/>
    </row>
    <row r="57" spans="1:76" s="27" customFormat="1" ht="30">
      <c r="A57" s="88" t="s">
        <v>32</v>
      </c>
      <c r="B57" s="120" t="s">
        <v>158</v>
      </c>
      <c r="C57" s="64" t="s">
        <v>95</v>
      </c>
      <c r="D57" s="29">
        <v>2</v>
      </c>
      <c r="E57" s="117"/>
      <c r="F57" s="133"/>
    </row>
    <row r="58" spans="1:76" s="41" customFormat="1" ht="45">
      <c r="A58" s="88" t="s">
        <v>43</v>
      </c>
      <c r="B58" s="118" t="s">
        <v>98</v>
      </c>
      <c r="C58" s="110" t="s">
        <v>95</v>
      </c>
      <c r="D58" s="8">
        <v>2</v>
      </c>
      <c r="E58" s="117"/>
      <c r="F58" s="89"/>
    </row>
    <row r="59" spans="1:76" s="27" customFormat="1" ht="30">
      <c r="A59" s="88" t="s">
        <v>64</v>
      </c>
      <c r="B59" s="44" t="s">
        <v>97</v>
      </c>
      <c r="C59" s="51" t="s">
        <v>95</v>
      </c>
      <c r="D59" s="8">
        <v>2</v>
      </c>
      <c r="E59" s="117"/>
      <c r="F59" s="89"/>
    </row>
    <row r="60" spans="1:76" s="27" customFormat="1" ht="45">
      <c r="A60" s="91" t="s">
        <v>65</v>
      </c>
      <c r="B60" s="120" t="s">
        <v>149</v>
      </c>
      <c r="C60" s="64" t="s">
        <v>95</v>
      </c>
      <c r="D60" s="123">
        <v>5</v>
      </c>
      <c r="E60" s="117"/>
      <c r="F60" s="89"/>
    </row>
    <row r="61" spans="1:76" s="68" customFormat="1" ht="45">
      <c r="A61" s="91" t="s">
        <v>66</v>
      </c>
      <c r="B61" s="120" t="s">
        <v>147</v>
      </c>
      <c r="C61" s="64" t="s">
        <v>95</v>
      </c>
      <c r="D61" s="123">
        <v>5</v>
      </c>
      <c r="E61" s="117"/>
      <c r="F61" s="89"/>
    </row>
    <row r="62" spans="1:76" s="68" customFormat="1" ht="43.15" customHeight="1">
      <c r="A62" s="91" t="s">
        <v>52</v>
      </c>
      <c r="B62" s="120" t="s">
        <v>148</v>
      </c>
      <c r="C62" s="64" t="s">
        <v>95</v>
      </c>
      <c r="D62" s="123">
        <v>5</v>
      </c>
      <c r="E62" s="117"/>
      <c r="F62" s="89"/>
    </row>
    <row r="63" spans="1:76" s="27" customFormat="1" ht="45">
      <c r="A63" s="91" t="s">
        <v>55</v>
      </c>
      <c r="B63" s="132" t="s">
        <v>146</v>
      </c>
      <c r="C63" s="64" t="s">
        <v>5</v>
      </c>
      <c r="D63" s="29">
        <v>20</v>
      </c>
      <c r="E63" s="117"/>
      <c r="F63" s="89"/>
    </row>
    <row r="64" spans="1:76" s="27" customFormat="1" ht="45">
      <c r="A64" s="91" t="s">
        <v>87</v>
      </c>
      <c r="B64" s="132" t="s">
        <v>144</v>
      </c>
      <c r="C64" s="64" t="s">
        <v>5</v>
      </c>
      <c r="D64" s="29">
        <v>35</v>
      </c>
      <c r="E64" s="117"/>
      <c r="F64" s="89"/>
    </row>
    <row r="65" spans="1:76" s="27" customFormat="1" ht="45">
      <c r="A65" s="62" t="s">
        <v>127</v>
      </c>
      <c r="B65" s="132" t="s">
        <v>145</v>
      </c>
      <c r="C65" s="64" t="s">
        <v>5</v>
      </c>
      <c r="D65" s="29">
        <v>12</v>
      </c>
      <c r="E65" s="117"/>
      <c r="F65" s="89"/>
    </row>
    <row r="66" spans="1:76" s="27" customFormat="1" ht="45">
      <c r="A66" s="62" t="s">
        <v>128</v>
      </c>
      <c r="B66" s="132" t="s">
        <v>143</v>
      </c>
      <c r="C66" s="64" t="s">
        <v>5</v>
      </c>
      <c r="D66" s="29">
        <v>10</v>
      </c>
      <c r="E66" s="117"/>
      <c r="F66" s="89"/>
    </row>
    <row r="67" spans="1:76" s="27" customFormat="1">
      <c r="A67" s="119"/>
      <c r="B67" s="37" t="s">
        <v>28</v>
      </c>
      <c r="C67" s="18"/>
      <c r="D67" s="19"/>
      <c r="E67" s="19"/>
      <c r="F67" s="83"/>
    </row>
    <row r="68" spans="1:76" s="27" customFormat="1">
      <c r="A68" s="97"/>
      <c r="B68" s="77"/>
      <c r="C68" s="16"/>
      <c r="D68" s="17"/>
      <c r="E68" s="17"/>
      <c r="F68" s="98"/>
    </row>
    <row r="69" spans="1:76" s="65" customFormat="1">
      <c r="A69" s="30" t="s">
        <v>29</v>
      </c>
      <c r="B69" s="9" t="s">
        <v>129</v>
      </c>
      <c r="C69" s="11"/>
      <c r="D69" s="15"/>
      <c r="E69" s="15"/>
      <c r="F69" s="24"/>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row>
    <row r="70" spans="1:76" s="41" customFormat="1" ht="30">
      <c r="A70" s="62" t="s">
        <v>31</v>
      </c>
      <c r="B70" s="132" t="s">
        <v>160</v>
      </c>
      <c r="C70" s="64" t="s">
        <v>13</v>
      </c>
      <c r="D70" s="29">
        <f>0.2*0.5*50</f>
        <v>5</v>
      </c>
      <c r="E70" s="117"/>
      <c r="F70" s="89"/>
    </row>
    <row r="71" spans="1:76" s="41" customFormat="1" ht="30">
      <c r="A71" s="62"/>
      <c r="B71" s="132" t="s">
        <v>161</v>
      </c>
      <c r="C71" s="64" t="s">
        <v>5</v>
      </c>
      <c r="D71" s="29">
        <f>6*50</f>
        <v>300</v>
      </c>
      <c r="E71" s="117"/>
      <c r="F71" s="89"/>
    </row>
    <row r="72" spans="1:76" s="41" customFormat="1" ht="30">
      <c r="A72" s="62"/>
      <c r="B72" s="132" t="s">
        <v>162</v>
      </c>
      <c r="C72" s="64" t="s">
        <v>13</v>
      </c>
      <c r="D72" s="29">
        <f>0.2*0.1*50</f>
        <v>1.0000000000000002</v>
      </c>
      <c r="E72" s="117"/>
      <c r="F72" s="89"/>
    </row>
    <row r="73" spans="1:76" s="41" customFormat="1" ht="30">
      <c r="A73" s="62"/>
      <c r="B73" s="132" t="s">
        <v>163</v>
      </c>
      <c r="C73" s="64" t="s">
        <v>13</v>
      </c>
      <c r="D73" s="29">
        <f>D70</f>
        <v>5</v>
      </c>
      <c r="E73" s="117"/>
      <c r="F73" s="89"/>
    </row>
    <row r="74" spans="1:76" s="41" customFormat="1" ht="45">
      <c r="A74" s="62"/>
      <c r="B74" s="132" t="s">
        <v>164</v>
      </c>
      <c r="C74" s="64" t="s">
        <v>95</v>
      </c>
      <c r="D74" s="29">
        <v>2</v>
      </c>
      <c r="E74" s="117"/>
      <c r="F74" s="89"/>
    </row>
    <row r="75" spans="1:76" s="41" customFormat="1" ht="30">
      <c r="A75" s="62"/>
      <c r="B75" s="132" t="s">
        <v>165</v>
      </c>
      <c r="C75" s="64" t="s">
        <v>95</v>
      </c>
      <c r="D75" s="29">
        <v>2</v>
      </c>
      <c r="E75" s="117"/>
      <c r="F75" s="89"/>
    </row>
    <row r="76" spans="1:76" s="41" customFormat="1" ht="30">
      <c r="A76" s="62"/>
      <c r="B76" s="132" t="s">
        <v>166</v>
      </c>
      <c r="C76" s="64" t="s">
        <v>95</v>
      </c>
      <c r="D76" s="29">
        <v>2</v>
      </c>
      <c r="E76" s="117"/>
      <c r="F76" s="89"/>
    </row>
    <row r="77" spans="1:76" s="41" customFormat="1" ht="30">
      <c r="A77" s="62"/>
      <c r="B77" s="132" t="s">
        <v>167</v>
      </c>
      <c r="C77" s="64" t="s">
        <v>95</v>
      </c>
      <c r="D77" s="29">
        <v>2</v>
      </c>
      <c r="E77" s="117"/>
      <c r="F77" s="89"/>
    </row>
    <row r="78" spans="1:76" s="41" customFormat="1" ht="60">
      <c r="A78" s="62"/>
      <c r="B78" s="132" t="s">
        <v>168</v>
      </c>
      <c r="C78" s="64" t="s">
        <v>169</v>
      </c>
      <c r="D78" s="29">
        <v>3</v>
      </c>
      <c r="E78" s="117"/>
      <c r="F78" s="89"/>
    </row>
    <row r="79" spans="1:76" s="41" customFormat="1" ht="30">
      <c r="A79" s="62"/>
      <c r="B79" s="132" t="s">
        <v>170</v>
      </c>
      <c r="C79" s="64" t="s">
        <v>169</v>
      </c>
      <c r="D79" s="29">
        <v>1</v>
      </c>
      <c r="E79" s="117"/>
      <c r="F79" s="89"/>
    </row>
    <row r="80" spans="1:76" s="41" customFormat="1" ht="30">
      <c r="A80" s="62"/>
      <c r="B80" s="132" t="s">
        <v>171</v>
      </c>
      <c r="C80" s="64" t="s">
        <v>169</v>
      </c>
      <c r="D80" s="29">
        <v>3</v>
      </c>
      <c r="E80" s="117"/>
      <c r="F80" s="89"/>
    </row>
    <row r="81" spans="1:6" s="41" customFormat="1">
      <c r="A81" s="62"/>
      <c r="B81" s="132" t="s">
        <v>173</v>
      </c>
      <c r="C81" s="64" t="s">
        <v>53</v>
      </c>
      <c r="D81" s="29">
        <v>6.5</v>
      </c>
      <c r="E81" s="117"/>
      <c r="F81" s="89"/>
    </row>
    <row r="82" spans="1:6" s="41" customFormat="1">
      <c r="A82" s="62"/>
      <c r="B82" s="132" t="s">
        <v>174</v>
      </c>
      <c r="C82" s="64" t="s">
        <v>53</v>
      </c>
      <c r="D82" s="29">
        <f>D81</f>
        <v>6.5</v>
      </c>
      <c r="E82" s="117"/>
      <c r="F82" s="89"/>
    </row>
    <row r="83" spans="1:6" s="41" customFormat="1" ht="30">
      <c r="A83" s="62"/>
      <c r="B83" s="132" t="s">
        <v>175</v>
      </c>
      <c r="C83" s="64" t="s">
        <v>5</v>
      </c>
      <c r="D83" s="29">
        <v>30</v>
      </c>
      <c r="E83" s="117"/>
      <c r="F83" s="89"/>
    </row>
    <row r="84" spans="1:6" s="41" customFormat="1" ht="105">
      <c r="A84" s="62"/>
      <c r="B84" s="132" t="s">
        <v>176</v>
      </c>
      <c r="C84" s="64" t="s">
        <v>169</v>
      </c>
      <c r="D84" s="29">
        <v>1</v>
      </c>
      <c r="E84" s="117"/>
      <c r="F84" s="89"/>
    </row>
    <row r="85" spans="1:6" s="41" customFormat="1" ht="30">
      <c r="A85" s="62"/>
      <c r="B85" s="132" t="s">
        <v>177</v>
      </c>
      <c r="C85" s="64" t="s">
        <v>169</v>
      </c>
      <c r="D85" s="29">
        <v>12</v>
      </c>
      <c r="E85" s="117"/>
      <c r="F85" s="89"/>
    </row>
    <row r="86" spans="1:6" s="41" customFormat="1" ht="30">
      <c r="A86" s="62"/>
      <c r="B86" s="132" t="s">
        <v>178</v>
      </c>
      <c r="C86" s="64" t="s">
        <v>169</v>
      </c>
      <c r="D86" s="29">
        <v>14</v>
      </c>
      <c r="E86" s="117"/>
      <c r="F86" s="89"/>
    </row>
    <row r="87" spans="1:6" s="41" customFormat="1">
      <c r="A87" s="62"/>
      <c r="B87" s="132" t="s">
        <v>179</v>
      </c>
      <c r="C87" s="64" t="s">
        <v>169</v>
      </c>
      <c r="D87" s="29">
        <v>1</v>
      </c>
      <c r="E87" s="117"/>
      <c r="F87" s="89"/>
    </row>
    <row r="88" spans="1:6" s="41" customFormat="1">
      <c r="A88" s="62"/>
      <c r="B88" s="132" t="s">
        <v>180</v>
      </c>
      <c r="C88" s="64" t="s">
        <v>169</v>
      </c>
      <c r="D88" s="29">
        <v>4</v>
      </c>
      <c r="E88" s="117"/>
      <c r="F88" s="89"/>
    </row>
    <row r="89" spans="1:6" s="41" customFormat="1">
      <c r="A89" s="62"/>
      <c r="B89" s="132" t="s">
        <v>181</v>
      </c>
      <c r="C89" s="64" t="s">
        <v>53</v>
      </c>
      <c r="D89" s="29">
        <f>0.3*D88</f>
        <v>1.2</v>
      </c>
      <c r="E89" s="117"/>
      <c r="F89" s="89"/>
    </row>
    <row r="90" spans="1:6" s="41" customFormat="1">
      <c r="A90" s="62"/>
      <c r="B90" s="132" t="s">
        <v>182</v>
      </c>
      <c r="C90" s="64" t="s">
        <v>53</v>
      </c>
      <c r="D90" s="29">
        <f>D89</f>
        <v>1.2</v>
      </c>
      <c r="E90" s="117"/>
      <c r="F90" s="89"/>
    </row>
    <row r="91" spans="1:6" s="41" customFormat="1">
      <c r="A91" s="62"/>
      <c r="B91" s="132" t="s">
        <v>183</v>
      </c>
      <c r="C91" s="64" t="s">
        <v>169</v>
      </c>
      <c r="D91" s="29">
        <v>1</v>
      </c>
      <c r="E91" s="117"/>
      <c r="F91" s="89"/>
    </row>
    <row r="92" spans="1:6" s="41" customFormat="1" ht="75">
      <c r="A92" s="62"/>
      <c r="B92" s="132" t="s">
        <v>184</v>
      </c>
      <c r="C92" s="64" t="s">
        <v>169</v>
      </c>
      <c r="D92" s="29">
        <v>5</v>
      </c>
      <c r="E92" s="117"/>
      <c r="F92" s="89"/>
    </row>
    <row r="93" spans="1:6" s="41" customFormat="1" ht="75">
      <c r="A93" s="62"/>
      <c r="B93" s="132" t="s">
        <v>185</v>
      </c>
      <c r="C93" s="64" t="s">
        <v>169</v>
      </c>
      <c r="D93" s="29">
        <v>1</v>
      </c>
      <c r="E93" s="117"/>
      <c r="F93" s="89"/>
    </row>
    <row r="94" spans="1:6" s="41" customFormat="1" ht="75">
      <c r="A94" s="62"/>
      <c r="B94" s="132" t="s">
        <v>186</v>
      </c>
      <c r="C94" s="64" t="s">
        <v>169</v>
      </c>
      <c r="D94" s="29">
        <v>1</v>
      </c>
      <c r="E94" s="117"/>
      <c r="F94" s="89"/>
    </row>
    <row r="95" spans="1:6" s="41" customFormat="1" ht="75">
      <c r="A95" s="62"/>
      <c r="B95" s="132" t="s">
        <v>187</v>
      </c>
      <c r="C95" s="64" t="s">
        <v>169</v>
      </c>
      <c r="D95" s="29">
        <v>1</v>
      </c>
      <c r="E95" s="117"/>
      <c r="F95" s="89"/>
    </row>
    <row r="96" spans="1:6" s="41" customFormat="1" ht="75">
      <c r="A96" s="62"/>
      <c r="B96" s="132" t="s">
        <v>188</v>
      </c>
      <c r="C96" s="64" t="s">
        <v>169</v>
      </c>
      <c r="D96" s="29">
        <v>2</v>
      </c>
      <c r="E96" s="117"/>
      <c r="F96" s="89"/>
    </row>
    <row r="97" spans="1:6" s="41" customFormat="1">
      <c r="A97" s="62"/>
      <c r="B97" s="132" t="s">
        <v>189</v>
      </c>
      <c r="C97" s="64" t="s">
        <v>5</v>
      </c>
      <c r="D97" s="29">
        <v>70</v>
      </c>
      <c r="E97" s="117"/>
      <c r="F97" s="89"/>
    </row>
    <row r="98" spans="1:6" s="41" customFormat="1" ht="30">
      <c r="A98" s="62"/>
      <c r="B98" s="132" t="s">
        <v>190</v>
      </c>
      <c r="C98" s="64" t="s">
        <v>5</v>
      </c>
      <c r="D98" s="29">
        <f>(92+1.5+1.5+1.5+1.5+2.3+2.3+2.3+2.3+2.3+2.3+2+2.3+2.6+2.6+2.2+2.2)*1.2</f>
        <v>150.83999999999997</v>
      </c>
      <c r="E98" s="117"/>
      <c r="F98" s="89"/>
    </row>
    <row r="99" spans="1:6" s="41" customFormat="1" ht="30">
      <c r="A99" s="62"/>
      <c r="B99" s="132" t="s">
        <v>191</v>
      </c>
      <c r="C99" s="64" t="s">
        <v>95</v>
      </c>
      <c r="D99" s="29">
        <v>15</v>
      </c>
      <c r="E99" s="117"/>
      <c r="F99" s="89"/>
    </row>
    <row r="100" spans="1:6" s="41" customFormat="1" ht="30">
      <c r="A100" s="62"/>
      <c r="B100" s="132" t="s">
        <v>192</v>
      </c>
      <c r="C100" s="64" t="s">
        <v>95</v>
      </c>
      <c r="D100" s="29">
        <v>5</v>
      </c>
      <c r="E100" s="117"/>
      <c r="F100" s="89"/>
    </row>
    <row r="101" spans="1:6" s="41" customFormat="1" ht="30">
      <c r="A101" s="62"/>
      <c r="B101" s="132" t="s">
        <v>193</v>
      </c>
      <c r="C101" s="64" t="s">
        <v>95</v>
      </c>
      <c r="D101" s="29">
        <v>1</v>
      </c>
      <c r="E101" s="117"/>
      <c r="F101" s="89"/>
    </row>
    <row r="102" spans="1:6" s="41" customFormat="1" ht="30">
      <c r="A102" s="62"/>
      <c r="B102" s="132" t="s">
        <v>194</v>
      </c>
      <c r="C102" s="64" t="s">
        <v>95</v>
      </c>
      <c r="D102" s="29">
        <v>74</v>
      </c>
      <c r="E102" s="117"/>
      <c r="F102" s="89"/>
    </row>
    <row r="103" spans="1:6" s="41" customFormat="1">
      <c r="A103" s="62"/>
      <c r="B103" s="132" t="s">
        <v>195</v>
      </c>
      <c r="C103" s="64" t="s">
        <v>53</v>
      </c>
      <c r="D103" s="29">
        <f>0.04*D102</f>
        <v>2.96</v>
      </c>
      <c r="E103" s="117"/>
      <c r="F103" s="89"/>
    </row>
    <row r="104" spans="1:6" s="41" customFormat="1">
      <c r="A104" s="62"/>
      <c r="B104" s="132" t="s">
        <v>196</v>
      </c>
      <c r="C104" s="64" t="s">
        <v>53</v>
      </c>
      <c r="D104" s="29">
        <f>D103</f>
        <v>2.96</v>
      </c>
      <c r="E104" s="117"/>
      <c r="F104" s="89"/>
    </row>
    <row r="105" spans="1:6" s="41" customFormat="1">
      <c r="A105" s="62"/>
      <c r="B105" s="132" t="s">
        <v>197</v>
      </c>
      <c r="C105" s="64" t="s">
        <v>169</v>
      </c>
      <c r="D105" s="29">
        <v>25</v>
      </c>
      <c r="E105" s="117"/>
      <c r="F105" s="89"/>
    </row>
    <row r="106" spans="1:6" s="41" customFormat="1">
      <c r="A106" s="62"/>
      <c r="B106" s="132" t="s">
        <v>198</v>
      </c>
      <c r="C106" s="64" t="s">
        <v>169</v>
      </c>
      <c r="D106" s="29">
        <v>11</v>
      </c>
      <c r="E106" s="117"/>
      <c r="F106" s="89"/>
    </row>
    <row r="107" spans="1:6" s="41" customFormat="1" ht="30">
      <c r="A107" s="62"/>
      <c r="B107" s="132" t="s">
        <v>199</v>
      </c>
      <c r="C107" s="64" t="s">
        <v>169</v>
      </c>
      <c r="D107" s="29">
        <v>55</v>
      </c>
      <c r="E107" s="117"/>
      <c r="F107" s="89"/>
    </row>
    <row r="108" spans="1:6" s="41" customFormat="1" ht="30">
      <c r="A108" s="62"/>
      <c r="B108" s="132" t="s">
        <v>200</v>
      </c>
      <c r="C108" s="64" t="s">
        <v>95</v>
      </c>
      <c r="D108" s="29">
        <v>4</v>
      </c>
      <c r="E108" s="117"/>
      <c r="F108" s="89"/>
    </row>
    <row r="109" spans="1:6" s="41" customFormat="1">
      <c r="A109" s="62"/>
      <c r="B109" s="132" t="s">
        <v>201</v>
      </c>
      <c r="C109" s="64" t="s">
        <v>95</v>
      </c>
      <c r="D109" s="29">
        <v>1</v>
      </c>
      <c r="E109" s="117"/>
      <c r="F109" s="89"/>
    </row>
    <row r="110" spans="1:6" s="41" customFormat="1">
      <c r="A110" s="62"/>
      <c r="B110" s="132" t="s">
        <v>202</v>
      </c>
      <c r="C110" s="64" t="s">
        <v>169</v>
      </c>
      <c r="D110" s="29">
        <v>1</v>
      </c>
      <c r="E110" s="117"/>
      <c r="F110" s="89"/>
    </row>
    <row r="111" spans="1:6" s="41" customFormat="1" ht="45">
      <c r="A111" s="62"/>
      <c r="B111" s="132" t="s">
        <v>203</v>
      </c>
      <c r="C111" s="64" t="s">
        <v>169</v>
      </c>
      <c r="D111" s="29">
        <v>8</v>
      </c>
      <c r="E111" s="117"/>
      <c r="F111" s="89"/>
    </row>
    <row r="112" spans="1:6" s="41" customFormat="1">
      <c r="A112" s="62"/>
      <c r="B112" s="132" t="s">
        <v>204</v>
      </c>
      <c r="C112" s="64" t="s">
        <v>95</v>
      </c>
      <c r="D112" s="29">
        <v>8</v>
      </c>
      <c r="E112" s="117"/>
      <c r="F112" s="89"/>
    </row>
    <row r="113" spans="1:6" s="41" customFormat="1">
      <c r="A113" s="62"/>
      <c r="B113" s="132" t="s">
        <v>205</v>
      </c>
      <c r="C113" s="64" t="s">
        <v>95</v>
      </c>
      <c r="D113" s="29">
        <v>16</v>
      </c>
      <c r="E113" s="117"/>
      <c r="F113" s="89"/>
    </row>
    <row r="114" spans="1:6" s="41" customFormat="1" ht="45">
      <c r="A114" s="62"/>
      <c r="B114" s="132" t="s">
        <v>206</v>
      </c>
      <c r="C114" s="64" t="s">
        <v>169</v>
      </c>
      <c r="D114" s="29">
        <v>50</v>
      </c>
      <c r="E114" s="117"/>
      <c r="F114" s="89"/>
    </row>
    <row r="115" spans="1:6" s="41" customFormat="1" ht="30">
      <c r="A115" s="62"/>
      <c r="B115" s="132" t="s">
        <v>207</v>
      </c>
      <c r="C115" s="64" t="s">
        <v>169</v>
      </c>
      <c r="D115" s="29">
        <v>15</v>
      </c>
      <c r="E115" s="117"/>
      <c r="F115" s="89"/>
    </row>
    <row r="116" spans="1:6" s="41" customFormat="1">
      <c r="A116" s="62"/>
      <c r="B116" s="132" t="s">
        <v>208</v>
      </c>
      <c r="C116" s="64" t="s">
        <v>169</v>
      </c>
      <c r="D116" s="29">
        <v>2</v>
      </c>
      <c r="E116" s="117"/>
      <c r="F116" s="89"/>
    </row>
    <row r="117" spans="1:6" s="41" customFormat="1">
      <c r="A117" s="62"/>
      <c r="B117" s="132" t="s">
        <v>209</v>
      </c>
      <c r="C117" s="64" t="s">
        <v>169</v>
      </c>
      <c r="D117" s="29">
        <v>2</v>
      </c>
      <c r="E117" s="117"/>
      <c r="F117" s="89"/>
    </row>
    <row r="118" spans="1:6" s="41" customFormat="1">
      <c r="A118" s="62"/>
      <c r="B118" s="132" t="s">
        <v>210</v>
      </c>
      <c r="C118" s="64" t="s">
        <v>169</v>
      </c>
      <c r="D118" s="29">
        <v>4</v>
      </c>
      <c r="E118" s="117"/>
      <c r="F118" s="89"/>
    </row>
    <row r="119" spans="1:6" s="41" customFormat="1">
      <c r="A119" s="62"/>
      <c r="B119" s="132" t="s">
        <v>211</v>
      </c>
      <c r="C119" s="64" t="s">
        <v>169</v>
      </c>
      <c r="D119" s="29">
        <v>4</v>
      </c>
      <c r="E119" s="117"/>
      <c r="F119" s="89"/>
    </row>
    <row r="120" spans="1:6" s="41" customFormat="1">
      <c r="A120" s="62"/>
      <c r="B120" s="132" t="s">
        <v>212</v>
      </c>
      <c r="C120" s="64" t="s">
        <v>169</v>
      </c>
      <c r="D120" s="29">
        <v>2</v>
      </c>
      <c r="E120" s="117"/>
      <c r="F120" s="89"/>
    </row>
    <row r="121" spans="1:6" s="41" customFormat="1">
      <c r="A121" s="62"/>
      <c r="B121" s="132" t="s">
        <v>213</v>
      </c>
      <c r="C121" s="64" t="s">
        <v>169</v>
      </c>
      <c r="D121" s="29">
        <v>2</v>
      </c>
      <c r="E121" s="117"/>
      <c r="F121" s="89"/>
    </row>
    <row r="122" spans="1:6" s="41" customFormat="1">
      <c r="A122" s="62"/>
      <c r="B122" s="132" t="s">
        <v>214</v>
      </c>
      <c r="C122" s="64" t="s">
        <v>169</v>
      </c>
      <c r="D122" s="29">
        <v>1</v>
      </c>
      <c r="E122" s="117"/>
      <c r="F122" s="89"/>
    </row>
    <row r="123" spans="1:6" s="41" customFormat="1">
      <c r="A123" s="62"/>
      <c r="B123" s="132" t="s">
        <v>215</v>
      </c>
      <c r="C123" s="64" t="s">
        <v>169</v>
      </c>
      <c r="D123" s="29">
        <v>3</v>
      </c>
      <c r="E123" s="117"/>
      <c r="F123" s="89"/>
    </row>
    <row r="124" spans="1:6" s="41" customFormat="1" ht="30">
      <c r="A124" s="62"/>
      <c r="B124" s="132" t="s">
        <v>216</v>
      </c>
      <c r="C124" s="64" t="s">
        <v>169</v>
      </c>
      <c r="D124" s="29">
        <v>1</v>
      </c>
      <c r="E124" s="117"/>
      <c r="F124" s="89"/>
    </row>
    <row r="125" spans="1:6" s="41" customFormat="1">
      <c r="A125" s="62"/>
      <c r="B125" s="132" t="s">
        <v>217</v>
      </c>
      <c r="C125" s="64" t="s">
        <v>95</v>
      </c>
      <c r="D125" s="29">
        <v>15</v>
      </c>
      <c r="E125" s="117"/>
      <c r="F125" s="89"/>
    </row>
    <row r="126" spans="1:6" s="41" customFormat="1">
      <c r="A126" s="62"/>
      <c r="B126" s="132" t="s">
        <v>218</v>
      </c>
      <c r="C126" s="64" t="s">
        <v>95</v>
      </c>
      <c r="D126" s="29">
        <v>1</v>
      </c>
      <c r="E126" s="117"/>
      <c r="F126" s="89"/>
    </row>
    <row r="127" spans="1:6" s="41" customFormat="1">
      <c r="A127" s="62"/>
      <c r="B127" s="132" t="s">
        <v>219</v>
      </c>
      <c r="C127" s="64" t="s">
        <v>95</v>
      </c>
      <c r="D127" s="29">
        <v>4</v>
      </c>
      <c r="E127" s="117"/>
      <c r="F127" s="89"/>
    </row>
    <row r="128" spans="1:6" s="41" customFormat="1">
      <c r="A128" s="62"/>
      <c r="B128" s="132" t="s">
        <v>220</v>
      </c>
      <c r="C128" s="64" t="s">
        <v>95</v>
      </c>
      <c r="D128" s="29">
        <v>4</v>
      </c>
      <c r="E128" s="117"/>
      <c r="F128" s="89"/>
    </row>
    <row r="129" spans="1:6" s="41" customFormat="1" ht="30">
      <c r="A129" s="62"/>
      <c r="B129" s="132" t="s">
        <v>221</v>
      </c>
      <c r="C129" s="64" t="s">
        <v>95</v>
      </c>
      <c r="D129" s="29">
        <v>13</v>
      </c>
      <c r="E129" s="117"/>
      <c r="F129" s="89"/>
    </row>
    <row r="130" spans="1:6" s="41" customFormat="1">
      <c r="A130" s="62"/>
      <c r="B130" s="132" t="s">
        <v>222</v>
      </c>
      <c r="C130" s="64" t="s">
        <v>95</v>
      </c>
      <c r="D130" s="29">
        <v>124</v>
      </c>
      <c r="E130" s="117"/>
      <c r="F130" s="89"/>
    </row>
    <row r="131" spans="1:6" s="41" customFormat="1">
      <c r="A131" s="62"/>
      <c r="B131" s="132" t="s">
        <v>223</v>
      </c>
      <c r="C131" s="64" t="s">
        <v>95</v>
      </c>
      <c r="D131" s="29">
        <v>166</v>
      </c>
      <c r="E131" s="117"/>
      <c r="F131" s="89"/>
    </row>
    <row r="132" spans="1:6" s="41" customFormat="1" ht="30">
      <c r="A132" s="62"/>
      <c r="B132" s="132" t="s">
        <v>224</v>
      </c>
      <c r="C132" s="64" t="s">
        <v>5</v>
      </c>
      <c r="D132" s="29">
        <f>(18+4+11+17+12+4)*1.2</f>
        <v>79.2</v>
      </c>
      <c r="E132" s="117"/>
      <c r="F132" s="89"/>
    </row>
    <row r="133" spans="1:6" s="41" customFormat="1" ht="30">
      <c r="A133" s="62"/>
      <c r="B133" s="132" t="s">
        <v>225</v>
      </c>
      <c r="C133" s="64" t="s">
        <v>5</v>
      </c>
      <c r="D133" s="29">
        <f>D132</f>
        <v>79.2</v>
      </c>
      <c r="E133" s="117"/>
      <c r="F133" s="89"/>
    </row>
    <row r="134" spans="1:6" s="41" customFormat="1" ht="30">
      <c r="A134" s="62"/>
      <c r="B134" s="132" t="s">
        <v>226</v>
      </c>
      <c r="C134" s="64" t="s">
        <v>5</v>
      </c>
      <c r="D134" s="29">
        <f>((11.2+4)*6+(7.77+4)*2+(11.11+4)*2+(9.2+4)*2+(1.2+4)*2)*1.2</f>
        <v>218.11199999999999</v>
      </c>
      <c r="E134" s="117"/>
      <c r="F134" s="89"/>
    </row>
    <row r="135" spans="1:6" s="41" customFormat="1" ht="30">
      <c r="A135" s="62"/>
      <c r="B135" s="132" t="s">
        <v>227</v>
      </c>
      <c r="C135" s="64" t="s">
        <v>5</v>
      </c>
      <c r="D135" s="29">
        <f>(15+1.5+1.5)*1.2</f>
        <v>21.599999999999998</v>
      </c>
      <c r="E135" s="117"/>
      <c r="F135" s="89"/>
    </row>
    <row r="136" spans="1:6" s="41" customFormat="1" ht="30">
      <c r="A136" s="62"/>
      <c r="B136" s="132" t="s">
        <v>228</v>
      </c>
      <c r="C136" s="64" t="s">
        <v>5</v>
      </c>
      <c r="D136" s="29">
        <f>(15+1.5+1.5)*1.2</f>
        <v>21.599999999999998</v>
      </c>
      <c r="E136" s="117"/>
      <c r="F136" s="89"/>
    </row>
    <row r="137" spans="1:6" s="41" customFormat="1" ht="30">
      <c r="A137" s="62"/>
      <c r="B137" s="132" t="s">
        <v>229</v>
      </c>
      <c r="C137" s="64" t="s">
        <v>5</v>
      </c>
      <c r="D137" s="29">
        <f>(15+1.5+1.5)*1.2</f>
        <v>21.599999999999998</v>
      </c>
      <c r="E137" s="117"/>
      <c r="F137" s="89"/>
    </row>
    <row r="138" spans="1:6" s="41" customFormat="1" ht="30">
      <c r="A138" s="62"/>
      <c r="B138" s="132" t="s">
        <v>230</v>
      </c>
      <c r="C138" s="64" t="s">
        <v>5</v>
      </c>
      <c r="D138" s="29">
        <f>(11.11+1.5+1.5)*1.2</f>
        <v>16.931999999999999</v>
      </c>
      <c r="E138" s="117"/>
      <c r="F138" s="89"/>
    </row>
    <row r="139" spans="1:6" s="41" customFormat="1" ht="30">
      <c r="A139" s="62"/>
      <c r="B139" s="132" t="s">
        <v>231</v>
      </c>
      <c r="C139" s="64" t="s">
        <v>5</v>
      </c>
      <c r="D139" s="29">
        <f>(11.11+1.5+1.5)*1.2</f>
        <v>16.931999999999999</v>
      </c>
      <c r="E139" s="117"/>
      <c r="F139" s="89"/>
    </row>
    <row r="140" spans="1:6" s="41" customFormat="1" ht="30">
      <c r="A140" s="62"/>
      <c r="B140" s="132" t="s">
        <v>232</v>
      </c>
      <c r="C140" s="64" t="s">
        <v>5</v>
      </c>
      <c r="D140" s="29">
        <f>(11.11+1.5+1.5)*1.2</f>
        <v>16.931999999999999</v>
      </c>
      <c r="E140" s="117"/>
      <c r="F140" s="89"/>
    </row>
    <row r="141" spans="1:6" s="41" customFormat="1" ht="30">
      <c r="A141" s="62"/>
      <c r="B141" s="132" t="s">
        <v>233</v>
      </c>
      <c r="C141" s="64" t="s">
        <v>5</v>
      </c>
      <c r="D141" s="29">
        <f>(13+1.5+1.5+11.2+1.5+1.5)*1.2</f>
        <v>36.239999999999995</v>
      </c>
      <c r="E141" s="117"/>
      <c r="F141" s="89"/>
    </row>
    <row r="142" spans="1:6" s="41" customFormat="1" ht="30">
      <c r="A142" s="62"/>
      <c r="B142" s="132" t="s">
        <v>234</v>
      </c>
      <c r="C142" s="64" t="s">
        <v>5</v>
      </c>
      <c r="D142" s="29">
        <f t="shared" ref="D142:D143" si="0">(13+1.5+1.5+11.2+1.5+1.5)*1.2</f>
        <v>36.239999999999995</v>
      </c>
      <c r="E142" s="117"/>
      <c r="F142" s="89"/>
    </row>
    <row r="143" spans="1:6" s="41" customFormat="1" ht="30">
      <c r="A143" s="62"/>
      <c r="B143" s="132" t="s">
        <v>235</v>
      </c>
      <c r="C143" s="64" t="s">
        <v>5</v>
      </c>
      <c r="D143" s="29">
        <f t="shared" si="0"/>
        <v>36.239999999999995</v>
      </c>
      <c r="E143" s="117"/>
      <c r="F143" s="89"/>
    </row>
    <row r="144" spans="1:6" s="41" customFormat="1" ht="30">
      <c r="A144" s="62"/>
      <c r="B144" s="132" t="s">
        <v>236</v>
      </c>
      <c r="C144" s="64" t="s">
        <v>5</v>
      </c>
      <c r="D144" s="29">
        <f>(12.4+4)*1.2</f>
        <v>19.679999999999996</v>
      </c>
      <c r="E144" s="117"/>
      <c r="F144" s="89"/>
    </row>
    <row r="145" spans="1:6" s="41" customFormat="1" ht="30">
      <c r="A145" s="62"/>
      <c r="B145" s="132" t="s">
        <v>237</v>
      </c>
      <c r="C145" s="64" t="s">
        <v>5</v>
      </c>
      <c r="D145" s="29">
        <f t="shared" ref="D145:D146" si="1">(12.4+4)*1.2</f>
        <v>19.679999999999996</v>
      </c>
      <c r="E145" s="117"/>
      <c r="F145" s="89"/>
    </row>
    <row r="146" spans="1:6" s="41" customFormat="1" ht="30">
      <c r="A146" s="62"/>
      <c r="B146" s="132" t="s">
        <v>238</v>
      </c>
      <c r="C146" s="64" t="s">
        <v>5</v>
      </c>
      <c r="D146" s="29">
        <f t="shared" si="1"/>
        <v>19.679999999999996</v>
      </c>
      <c r="E146" s="117"/>
      <c r="F146" s="89"/>
    </row>
    <row r="147" spans="1:6" s="41" customFormat="1" ht="30">
      <c r="A147" s="62"/>
      <c r="B147" s="132" t="s">
        <v>239</v>
      </c>
      <c r="C147" s="64" t="s">
        <v>5</v>
      </c>
      <c r="D147" s="29">
        <f>(12.4+4)*1.2</f>
        <v>19.679999999999996</v>
      </c>
      <c r="E147" s="117"/>
      <c r="F147" s="89"/>
    </row>
    <row r="148" spans="1:6" s="41" customFormat="1" ht="30">
      <c r="A148" s="62"/>
      <c r="B148" s="132" t="s">
        <v>240</v>
      </c>
      <c r="C148" s="64" t="s">
        <v>5</v>
      </c>
      <c r="D148" s="29">
        <f>(20+1.5+1.5)*1.2</f>
        <v>27.599999999999998</v>
      </c>
      <c r="E148" s="117"/>
      <c r="F148" s="89"/>
    </row>
    <row r="149" spans="1:6" s="41" customFormat="1" ht="30">
      <c r="A149" s="62"/>
      <c r="B149" s="132" t="s">
        <v>241</v>
      </c>
      <c r="C149" s="64" t="s">
        <v>5</v>
      </c>
      <c r="D149" s="29">
        <f t="shared" ref="D149:D151" si="2">(20+1.5+1.5)*1.2</f>
        <v>27.599999999999998</v>
      </c>
      <c r="E149" s="117"/>
      <c r="F149" s="89"/>
    </row>
    <row r="150" spans="1:6" s="41" customFormat="1" ht="30">
      <c r="A150" s="62"/>
      <c r="B150" s="132" t="s">
        <v>242</v>
      </c>
      <c r="C150" s="64" t="s">
        <v>5</v>
      </c>
      <c r="D150" s="29">
        <f t="shared" si="2"/>
        <v>27.599999999999998</v>
      </c>
      <c r="E150" s="117"/>
      <c r="F150" s="89"/>
    </row>
    <row r="151" spans="1:6" s="41" customFormat="1" ht="30">
      <c r="A151" s="62"/>
      <c r="B151" s="132" t="s">
        <v>243</v>
      </c>
      <c r="C151" s="64" t="s">
        <v>5</v>
      </c>
      <c r="D151" s="29">
        <f t="shared" si="2"/>
        <v>27.599999999999998</v>
      </c>
      <c r="E151" s="117"/>
      <c r="F151" s="89"/>
    </row>
    <row r="152" spans="1:6" s="41" customFormat="1" ht="30">
      <c r="A152" s="62"/>
      <c r="B152" s="132" t="s">
        <v>244</v>
      </c>
      <c r="C152" s="64" t="s">
        <v>5</v>
      </c>
      <c r="D152" s="29">
        <f>(14+1.5+1.5)*1.2</f>
        <v>20.399999999999999</v>
      </c>
      <c r="E152" s="117"/>
      <c r="F152" s="89"/>
    </row>
    <row r="153" spans="1:6" s="41" customFormat="1" ht="30">
      <c r="A153" s="62"/>
      <c r="B153" s="132" t="s">
        <v>245</v>
      </c>
      <c r="C153" s="64" t="s">
        <v>5</v>
      </c>
      <c r="D153" s="29">
        <f t="shared" ref="D153:D155" si="3">(14+1.5+1.5)*1.2</f>
        <v>20.399999999999999</v>
      </c>
      <c r="E153" s="117"/>
      <c r="F153" s="89"/>
    </row>
    <row r="154" spans="1:6" s="41" customFormat="1" ht="30">
      <c r="A154" s="62"/>
      <c r="B154" s="132" t="s">
        <v>246</v>
      </c>
      <c r="C154" s="64" t="s">
        <v>5</v>
      </c>
      <c r="D154" s="29">
        <f t="shared" si="3"/>
        <v>20.399999999999999</v>
      </c>
      <c r="E154" s="117"/>
      <c r="F154" s="89"/>
    </row>
    <row r="155" spans="1:6" s="41" customFormat="1" ht="30">
      <c r="A155" s="62"/>
      <c r="B155" s="132" t="s">
        <v>247</v>
      </c>
      <c r="C155" s="64" t="s">
        <v>5</v>
      </c>
      <c r="D155" s="29">
        <f t="shared" si="3"/>
        <v>20.399999999999999</v>
      </c>
      <c r="E155" s="117"/>
      <c r="F155" s="89"/>
    </row>
    <row r="156" spans="1:6" s="41" customFormat="1" ht="30">
      <c r="A156" s="62"/>
      <c r="B156" s="132" t="s">
        <v>248</v>
      </c>
      <c r="C156" s="64" t="s">
        <v>5</v>
      </c>
      <c r="D156" s="29">
        <f>(12.3+1.5+1.5)*1.2</f>
        <v>18.36</v>
      </c>
      <c r="E156" s="117"/>
      <c r="F156" s="89"/>
    </row>
    <row r="157" spans="1:6" s="41" customFormat="1" ht="30">
      <c r="A157" s="62"/>
      <c r="B157" s="132" t="s">
        <v>249</v>
      </c>
      <c r="C157" s="64" t="s">
        <v>5</v>
      </c>
      <c r="D157" s="29">
        <f t="shared" ref="D157:D159" si="4">(12.3+1.5+1.5)*1.2</f>
        <v>18.36</v>
      </c>
      <c r="E157" s="117"/>
      <c r="F157" s="89"/>
    </row>
    <row r="158" spans="1:6" s="41" customFormat="1" ht="30">
      <c r="A158" s="62"/>
      <c r="B158" s="132" t="s">
        <v>250</v>
      </c>
      <c r="C158" s="64" t="s">
        <v>5</v>
      </c>
      <c r="D158" s="29">
        <f t="shared" si="4"/>
        <v>18.36</v>
      </c>
      <c r="E158" s="117"/>
      <c r="F158" s="89"/>
    </row>
    <row r="159" spans="1:6" s="41" customFormat="1" ht="30">
      <c r="A159" s="62"/>
      <c r="B159" s="132" t="s">
        <v>251</v>
      </c>
      <c r="C159" s="64" t="s">
        <v>5</v>
      </c>
      <c r="D159" s="29">
        <f t="shared" si="4"/>
        <v>18.36</v>
      </c>
      <c r="E159" s="117"/>
      <c r="F159" s="89"/>
    </row>
    <row r="160" spans="1:6" s="41" customFormat="1" ht="30">
      <c r="A160" s="62"/>
      <c r="B160" s="132" t="s">
        <v>252</v>
      </c>
      <c r="C160" s="64" t="s">
        <v>5</v>
      </c>
      <c r="D160" s="29">
        <f>(8+1.5+1.5)*1.2</f>
        <v>13.2</v>
      </c>
      <c r="E160" s="117"/>
      <c r="F160" s="89"/>
    </row>
    <row r="161" spans="1:6" s="41" customFormat="1" ht="30">
      <c r="A161" s="62"/>
      <c r="B161" s="132" t="s">
        <v>253</v>
      </c>
      <c r="C161" s="64" t="s">
        <v>5</v>
      </c>
      <c r="D161" s="29">
        <f t="shared" ref="D161:D163" si="5">(8+1.5+1.5)*1.2</f>
        <v>13.2</v>
      </c>
      <c r="E161" s="117"/>
      <c r="F161" s="89"/>
    </row>
    <row r="162" spans="1:6" s="41" customFormat="1" ht="30">
      <c r="A162" s="62"/>
      <c r="B162" s="132" t="s">
        <v>254</v>
      </c>
      <c r="C162" s="64" t="s">
        <v>5</v>
      </c>
      <c r="D162" s="29">
        <f t="shared" si="5"/>
        <v>13.2</v>
      </c>
      <c r="E162" s="117"/>
      <c r="F162" s="89"/>
    </row>
    <row r="163" spans="1:6" s="41" customFormat="1" ht="30">
      <c r="A163" s="62"/>
      <c r="B163" s="132" t="s">
        <v>255</v>
      </c>
      <c r="C163" s="64" t="s">
        <v>5</v>
      </c>
      <c r="D163" s="29">
        <f t="shared" si="5"/>
        <v>13.2</v>
      </c>
      <c r="E163" s="117"/>
      <c r="F163" s="89"/>
    </row>
    <row r="164" spans="1:6" s="41" customFormat="1" ht="30">
      <c r="A164" s="62"/>
      <c r="B164" s="132" t="s">
        <v>256</v>
      </c>
      <c r="C164" s="64" t="s">
        <v>5</v>
      </c>
      <c r="D164" s="29">
        <f>(9.6+1.5+1.5)*1.2</f>
        <v>15.12</v>
      </c>
      <c r="E164" s="117"/>
      <c r="F164" s="89"/>
    </row>
    <row r="165" spans="1:6" s="41" customFormat="1" ht="30">
      <c r="A165" s="62"/>
      <c r="B165" s="132" t="s">
        <v>257</v>
      </c>
      <c r="C165" s="64" t="s">
        <v>5</v>
      </c>
      <c r="D165" s="29">
        <f t="shared" ref="D165:D167" si="6">(9.6+1.5+1.5)*1.2</f>
        <v>15.12</v>
      </c>
      <c r="E165" s="117"/>
      <c r="F165" s="89"/>
    </row>
    <row r="166" spans="1:6" s="41" customFormat="1" ht="30">
      <c r="A166" s="62"/>
      <c r="B166" s="132" t="s">
        <v>258</v>
      </c>
      <c r="C166" s="64" t="s">
        <v>5</v>
      </c>
      <c r="D166" s="29">
        <f t="shared" si="6"/>
        <v>15.12</v>
      </c>
      <c r="E166" s="117"/>
      <c r="F166" s="89"/>
    </row>
    <row r="167" spans="1:6" s="41" customFormat="1" ht="30">
      <c r="A167" s="62"/>
      <c r="B167" s="132" t="s">
        <v>259</v>
      </c>
      <c r="C167" s="64" t="s">
        <v>5</v>
      </c>
      <c r="D167" s="29">
        <f t="shared" si="6"/>
        <v>15.12</v>
      </c>
      <c r="E167" s="117"/>
      <c r="F167" s="89"/>
    </row>
    <row r="168" spans="1:6" s="41" customFormat="1" ht="30">
      <c r="A168" s="62"/>
      <c r="B168" s="132" t="s">
        <v>260</v>
      </c>
      <c r="C168" s="64" t="s">
        <v>5</v>
      </c>
      <c r="D168" s="29">
        <v>70</v>
      </c>
      <c r="E168" s="117"/>
      <c r="F168" s="89"/>
    </row>
    <row r="169" spans="1:6" s="41" customFormat="1" ht="30">
      <c r="A169" s="62"/>
      <c r="B169" s="132" t="s">
        <v>261</v>
      </c>
      <c r="C169" s="64" t="s">
        <v>5</v>
      </c>
      <c r="D169" s="29">
        <v>70</v>
      </c>
      <c r="E169" s="117"/>
      <c r="F169" s="89"/>
    </row>
    <row r="170" spans="1:6" s="41" customFormat="1" ht="30">
      <c r="A170" s="62"/>
      <c r="B170" s="132" t="s">
        <v>262</v>
      </c>
      <c r="C170" s="64" t="s">
        <v>5</v>
      </c>
      <c r="D170" s="29">
        <f>D169*3</f>
        <v>210</v>
      </c>
      <c r="E170" s="117"/>
      <c r="F170" s="89"/>
    </row>
    <row r="171" spans="1:6" s="41" customFormat="1">
      <c r="A171" s="62"/>
      <c r="B171" s="132" t="s">
        <v>263</v>
      </c>
      <c r="C171" s="64" t="s">
        <v>172</v>
      </c>
      <c r="D171" s="29" t="s">
        <v>172</v>
      </c>
      <c r="E171" s="117"/>
      <c r="F171" s="89"/>
    </row>
    <row r="172" spans="1:6" s="41" customFormat="1" ht="30">
      <c r="A172" s="62"/>
      <c r="B172" s="132" t="s">
        <v>264</v>
      </c>
      <c r="C172" s="64" t="s">
        <v>169</v>
      </c>
      <c r="D172" s="29">
        <v>1</v>
      </c>
      <c r="E172" s="117"/>
      <c r="F172" s="89"/>
    </row>
    <row r="173" spans="1:6" s="41" customFormat="1">
      <c r="A173" s="62"/>
      <c r="B173" s="132" t="s">
        <v>265</v>
      </c>
      <c r="C173" s="64" t="s">
        <v>5</v>
      </c>
      <c r="D173" s="29">
        <f>(2.11+2.11+4+0.6+4.35+4.35+4+0.6+9.3+9.3+4+0.6+1.16+1.16+4+0.6+5+5+4+0.6+9.6+9.6+4+0.6+11+11+4+0.6+14+14+4+0.6+8.1+8.1+4+0.6+10.6+10.6+4+0.6+13.7+13.7+4+0.6+15.2+15.2+4+0.6+16.8+16.8+4+0.6)*1.2</f>
        <v>361.9679999999999</v>
      </c>
      <c r="E173" s="117"/>
      <c r="F173" s="89"/>
    </row>
    <row r="174" spans="1:6" s="41" customFormat="1" ht="30">
      <c r="A174" s="62"/>
      <c r="B174" s="132" t="s">
        <v>266</v>
      </c>
      <c r="C174" s="64" t="s">
        <v>169</v>
      </c>
      <c r="D174" s="29">
        <v>1</v>
      </c>
      <c r="E174" s="117"/>
      <c r="F174" s="89"/>
    </row>
    <row r="175" spans="1:6" s="41" customFormat="1">
      <c r="A175" s="62"/>
      <c r="B175" s="132" t="s">
        <v>267</v>
      </c>
      <c r="C175" s="64" t="s">
        <v>169</v>
      </c>
      <c r="D175" s="29">
        <v>2</v>
      </c>
      <c r="E175" s="117"/>
      <c r="F175" s="89"/>
    </row>
    <row r="176" spans="1:6" s="41" customFormat="1">
      <c r="A176" s="62"/>
      <c r="B176" s="132" t="s">
        <v>268</v>
      </c>
      <c r="C176" s="64" t="s">
        <v>169</v>
      </c>
      <c r="D176" s="29">
        <v>26</v>
      </c>
      <c r="E176" s="117"/>
      <c r="F176" s="89"/>
    </row>
    <row r="177" spans="1:76" s="27" customFormat="1">
      <c r="A177" s="39"/>
      <c r="B177" s="37" t="s">
        <v>30</v>
      </c>
      <c r="C177" s="18"/>
      <c r="D177" s="19"/>
      <c r="E177" s="19"/>
      <c r="F177" s="83"/>
    </row>
    <row r="178" spans="1:76" s="27" customFormat="1">
      <c r="A178" s="97"/>
      <c r="B178" s="77"/>
      <c r="C178" s="16"/>
      <c r="D178" s="17"/>
      <c r="E178" s="17"/>
      <c r="F178" s="98"/>
    </row>
    <row r="179" spans="1:76" s="65" customFormat="1">
      <c r="A179" s="30" t="s">
        <v>44</v>
      </c>
      <c r="B179" s="9" t="s">
        <v>130</v>
      </c>
      <c r="C179" s="11"/>
      <c r="D179" s="15"/>
      <c r="E179" s="15"/>
      <c r="F179" s="24"/>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row>
    <row r="180" spans="1:76" s="41" customFormat="1" ht="30">
      <c r="A180" s="88" t="s">
        <v>45</v>
      </c>
      <c r="B180" s="40" t="s">
        <v>269</v>
      </c>
      <c r="C180" s="51" t="s">
        <v>95</v>
      </c>
      <c r="D180" s="8">
        <v>4</v>
      </c>
      <c r="E180" s="109"/>
      <c r="F180" s="66"/>
    </row>
    <row r="181" spans="1:76" s="41" customFormat="1" ht="27" customHeight="1">
      <c r="A181" s="88" t="s">
        <v>46</v>
      </c>
      <c r="B181" s="40" t="s">
        <v>270</v>
      </c>
      <c r="C181" s="51" t="s">
        <v>95</v>
      </c>
      <c r="D181" s="8">
        <v>2</v>
      </c>
      <c r="E181" s="109"/>
      <c r="F181" s="66"/>
    </row>
    <row r="182" spans="1:76" s="41" customFormat="1">
      <c r="A182" s="91" t="s">
        <v>67</v>
      </c>
      <c r="B182" s="63" t="s">
        <v>156</v>
      </c>
      <c r="C182" s="64" t="s">
        <v>95</v>
      </c>
      <c r="D182" s="29">
        <v>1</v>
      </c>
      <c r="E182" s="117"/>
      <c r="F182" s="136"/>
    </row>
    <row r="183" spans="1:76" s="69" customFormat="1">
      <c r="A183" s="88" t="s">
        <v>68</v>
      </c>
      <c r="B183" s="44"/>
      <c r="C183" s="51"/>
      <c r="D183" s="10"/>
      <c r="E183" s="109"/>
      <c r="F183" s="89"/>
    </row>
    <row r="184" spans="1:76" s="69" customFormat="1">
      <c r="A184" s="88" t="s">
        <v>69</v>
      </c>
      <c r="B184" s="44"/>
      <c r="C184" s="51"/>
      <c r="D184" s="10"/>
      <c r="E184" s="109"/>
      <c r="F184" s="89"/>
    </row>
    <row r="185" spans="1:76" s="69" customFormat="1">
      <c r="A185" s="88" t="s">
        <v>70</v>
      </c>
      <c r="B185" s="44"/>
      <c r="C185" s="51"/>
      <c r="D185" s="10"/>
      <c r="E185" s="109"/>
      <c r="F185" s="89"/>
    </row>
    <row r="186" spans="1:76" s="41" customFormat="1">
      <c r="A186" s="88" t="s">
        <v>71</v>
      </c>
      <c r="B186" s="44"/>
      <c r="C186" s="51"/>
      <c r="D186" s="10"/>
      <c r="E186" s="109"/>
      <c r="F186" s="89"/>
    </row>
    <row r="187" spans="1:76" s="27" customFormat="1">
      <c r="A187" s="39"/>
      <c r="B187" s="37" t="s">
        <v>47</v>
      </c>
      <c r="C187" s="18"/>
      <c r="D187" s="19"/>
      <c r="E187" s="19"/>
      <c r="F187" s="83"/>
    </row>
    <row r="188" spans="1:76" s="27" customFormat="1">
      <c r="A188" s="97"/>
      <c r="B188" s="77"/>
      <c r="C188" s="16"/>
      <c r="D188" s="17"/>
      <c r="E188" s="17"/>
      <c r="F188" s="115"/>
    </row>
    <row r="189" spans="1:76" s="65" customFormat="1">
      <c r="A189" s="30" t="s">
        <v>49</v>
      </c>
      <c r="B189" s="9" t="s">
        <v>132</v>
      </c>
      <c r="C189" s="11"/>
      <c r="D189" s="15"/>
      <c r="E189" s="15"/>
      <c r="F189" s="24"/>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row>
    <row r="190" spans="1:76" s="41" customFormat="1" ht="45">
      <c r="A190" s="88" t="s">
        <v>50</v>
      </c>
      <c r="B190" s="40" t="s">
        <v>157</v>
      </c>
      <c r="C190" s="51" t="s">
        <v>94</v>
      </c>
      <c r="D190" s="8">
        <v>400</v>
      </c>
      <c r="E190" s="109"/>
      <c r="F190" s="66"/>
    </row>
    <row r="191" spans="1:76" s="41" customFormat="1">
      <c r="A191" s="88"/>
      <c r="B191" s="40"/>
      <c r="C191" s="51"/>
      <c r="D191" s="8"/>
      <c r="E191" s="109"/>
      <c r="F191" s="89"/>
    </row>
    <row r="192" spans="1:76" s="41" customFormat="1">
      <c r="A192" s="88"/>
      <c r="B192" s="112"/>
      <c r="C192" s="51"/>
      <c r="D192" s="8"/>
      <c r="E192" s="109"/>
      <c r="F192" s="89"/>
    </row>
    <row r="193" spans="1:76" s="27" customFormat="1">
      <c r="A193" s="39"/>
      <c r="B193" s="37" t="s">
        <v>73</v>
      </c>
      <c r="C193" s="18"/>
      <c r="D193" s="19"/>
      <c r="E193" s="19"/>
      <c r="F193" s="83"/>
    </row>
    <row r="194" spans="1:76" s="27" customFormat="1">
      <c r="A194" s="97"/>
      <c r="B194" s="77"/>
      <c r="C194" s="16"/>
      <c r="D194" s="17"/>
      <c r="E194" s="17"/>
      <c r="F194" s="115"/>
    </row>
    <row r="195" spans="1:76" s="27" customFormat="1">
      <c r="A195" s="82" t="s">
        <v>72</v>
      </c>
      <c r="B195" s="9" t="s">
        <v>151</v>
      </c>
      <c r="C195" s="11"/>
      <c r="D195" s="104"/>
      <c r="E195" s="15"/>
      <c r="F195" s="24"/>
    </row>
    <row r="196" spans="1:76" s="27" customFormat="1" ht="60">
      <c r="A196" s="99" t="s">
        <v>85</v>
      </c>
      <c r="B196" s="144" t="s">
        <v>271</v>
      </c>
      <c r="C196" s="113" t="s">
        <v>95</v>
      </c>
      <c r="D196" s="8">
        <v>2</v>
      </c>
      <c r="E196" s="8"/>
      <c r="F196" s="66"/>
    </row>
    <row r="197" spans="1:76" s="27" customFormat="1" ht="30">
      <c r="A197" s="130" t="s">
        <v>86</v>
      </c>
      <c r="B197" s="144" t="s">
        <v>272</v>
      </c>
      <c r="C197" s="113" t="s">
        <v>5</v>
      </c>
      <c r="D197" s="8">
        <v>24</v>
      </c>
      <c r="E197" s="109"/>
      <c r="F197" s="66"/>
    </row>
    <row r="198" spans="1:76" s="27" customFormat="1" ht="60">
      <c r="A198" s="130" t="s">
        <v>152</v>
      </c>
      <c r="B198" s="144" t="s">
        <v>273</v>
      </c>
      <c r="C198" s="113" t="s">
        <v>5</v>
      </c>
      <c r="D198" s="8">
        <v>24</v>
      </c>
      <c r="E198" s="109"/>
      <c r="F198" s="66"/>
    </row>
    <row r="199" spans="1:76" s="27" customFormat="1" ht="60">
      <c r="A199" s="130" t="s">
        <v>153</v>
      </c>
      <c r="B199" s="144" t="s">
        <v>274</v>
      </c>
      <c r="C199" s="113" t="s">
        <v>5</v>
      </c>
      <c r="D199" s="8">
        <v>24</v>
      </c>
      <c r="E199" s="109"/>
      <c r="F199" s="66"/>
    </row>
    <row r="200" spans="1:76" s="27" customFormat="1" ht="45">
      <c r="A200" s="130" t="s">
        <v>154</v>
      </c>
      <c r="B200" s="144" t="s">
        <v>275</v>
      </c>
      <c r="C200" s="113" t="s">
        <v>94</v>
      </c>
      <c r="D200" s="8">
        <f>11*6.4*1.8*4</f>
        <v>506.88000000000005</v>
      </c>
      <c r="E200" s="109"/>
      <c r="F200" s="66"/>
    </row>
    <row r="201" spans="1:76" s="27" customFormat="1" ht="30">
      <c r="A201" s="130" t="s">
        <v>155</v>
      </c>
      <c r="B201" s="144" t="s">
        <v>276</v>
      </c>
      <c r="C201" s="113" t="s">
        <v>95</v>
      </c>
      <c r="D201" s="8">
        <v>18</v>
      </c>
      <c r="E201" s="109"/>
      <c r="F201" s="66"/>
    </row>
    <row r="202" spans="1:76" s="27" customFormat="1">
      <c r="A202" s="99"/>
      <c r="B202" s="125"/>
      <c r="C202" s="126"/>
      <c r="D202" s="127"/>
      <c r="E202" s="128"/>
      <c r="F202" s="129"/>
    </row>
    <row r="203" spans="1:76" s="27" customFormat="1">
      <c r="A203" s="99"/>
      <c r="B203" s="37" t="s">
        <v>59</v>
      </c>
      <c r="C203" s="126"/>
      <c r="D203" s="127"/>
      <c r="E203" s="128"/>
      <c r="F203" s="84"/>
    </row>
    <row r="204" spans="1:76" s="27" customFormat="1">
      <c r="A204" s="99"/>
      <c r="B204" s="125"/>
      <c r="C204" s="126"/>
      <c r="D204" s="127"/>
      <c r="E204" s="128"/>
      <c r="F204" s="129"/>
    </row>
    <row r="205" spans="1:76" s="3" customFormat="1">
      <c r="A205" s="82" t="s">
        <v>81</v>
      </c>
      <c r="B205" s="9" t="s">
        <v>89</v>
      </c>
      <c r="C205" s="11"/>
      <c r="D205" s="104"/>
      <c r="E205" s="15"/>
      <c r="F205" s="24"/>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row>
    <row r="206" spans="1:76" s="65" customFormat="1" ht="17.25">
      <c r="A206" s="130" t="s">
        <v>82</v>
      </c>
      <c r="B206" s="44" t="s">
        <v>90</v>
      </c>
      <c r="C206" s="113" t="s">
        <v>88</v>
      </c>
      <c r="D206" s="8">
        <v>210</v>
      </c>
      <c r="E206" s="109"/>
      <c r="F206" s="89"/>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row>
    <row r="207" spans="1:76" s="65" customFormat="1">
      <c r="A207" s="131" t="s">
        <v>83</v>
      </c>
      <c r="B207" s="120" t="s">
        <v>91</v>
      </c>
      <c r="C207" s="124" t="s">
        <v>13</v>
      </c>
      <c r="D207" s="29">
        <f>1.6*(D17+D19)</f>
        <v>134.4</v>
      </c>
      <c r="E207" s="117"/>
      <c r="F207" s="89"/>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row>
    <row r="208" spans="1:76" s="3" customFormat="1">
      <c r="A208" s="39"/>
      <c r="B208" s="37" t="s">
        <v>84</v>
      </c>
      <c r="C208" s="18"/>
      <c r="D208" s="22"/>
      <c r="E208" s="22"/>
      <c r="F208" s="83"/>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row>
    <row r="209" spans="1:76" s="1" customFormat="1">
      <c r="A209" s="88"/>
      <c r="B209" s="121"/>
      <c r="C209" s="121"/>
      <c r="D209" s="121"/>
      <c r="E209" s="121"/>
      <c r="F209" s="122"/>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row>
    <row r="210" spans="1:76">
      <c r="A210" s="100"/>
      <c r="B210" s="137" t="s">
        <v>37</v>
      </c>
      <c r="C210" s="137"/>
      <c r="D210" s="54"/>
      <c r="E210" s="55"/>
      <c r="F210" s="139"/>
    </row>
    <row r="211" spans="1:76" ht="15.75" thickBot="1">
      <c r="A211" s="101"/>
      <c r="B211" s="138"/>
      <c r="C211" s="138"/>
      <c r="D211" s="102"/>
      <c r="E211" s="103"/>
      <c r="F211" s="140"/>
    </row>
    <row r="212" spans="1:76">
      <c r="F212" s="56"/>
    </row>
    <row r="213" spans="1:76">
      <c r="F213" s="135"/>
    </row>
    <row r="214" spans="1:76">
      <c r="A214" s="105"/>
      <c r="B214" s="106"/>
      <c r="C214" s="107"/>
      <c r="D214" s="58"/>
      <c r="E214" s="108"/>
      <c r="F214" s="57"/>
    </row>
  </sheetData>
  <customSheetViews>
    <customSheetView guid="{2CBCE48A-B8ED-44B8-9FE2-AD8363FE8275}">
      <pane ySplit="5" topLeftCell="A24" activePane="bottomLeft" state="frozen"/>
      <selection pane="bottomLeft" activeCell="B34" sqref="B34"/>
      <rowBreaks count="1" manualBreakCount="1">
        <brk id="88" max="16383" man="1"/>
      </rowBreaks>
      <pageMargins left="7.874015748031496E-2" right="7.874015748031496E-2" top="0.11811023622047245" bottom="0.11811023622047245" header="0.19685039370078741" footer="0.19685039370078741"/>
      <pageSetup paperSize="9" scale="55" orientation="landscape" r:id="rId1"/>
    </customSheetView>
  </customSheetViews>
  <mergeCells count="3">
    <mergeCell ref="B210:C211"/>
    <mergeCell ref="F210:F211"/>
    <mergeCell ref="B4:F4"/>
  </mergeCells>
  <pageMargins left="0.51181102362204722" right="0.51181102362204722" top="0.78740157480314965" bottom="0.78740157480314965" header="0.31496062992125984" footer="0.31496062992125984"/>
  <pageSetup paperSize="9" scale="70" fitToHeight="0" orientation="portrait" r:id="rId2"/>
  <rowBreaks count="1" manualBreakCount="1">
    <brk id="4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 com BDI</vt:lpstr>
      <vt:lpstr>'Planilha com BDI'!Area_de_impressao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gmoreira_adm</dc:creator>
  <cp:lastModifiedBy>Usuario</cp:lastModifiedBy>
  <cp:lastPrinted>2021-02-10T13:38:06Z</cp:lastPrinted>
  <dcterms:created xsi:type="dcterms:W3CDTF">2012-07-13T13:29:21Z</dcterms:created>
  <dcterms:modified xsi:type="dcterms:W3CDTF">2022-04-01T18:51:05Z</dcterms:modified>
</cp:coreProperties>
</file>